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0730" windowHeight="10530"/>
  </bookViews>
  <sheets>
    <sheet name="Сахаптинская СОШ" sheetId="1" r:id="rId1"/>
  </sheets>
  <definedNames>
    <definedName name="_xlnm.Print_Area" localSheetId="0">'Сахаптинская СОШ'!$A$1:$F$296</definedName>
  </definedNames>
  <calcPr calcId="144525"/>
</workbook>
</file>

<file path=xl/calcChain.xml><?xml version="1.0" encoding="utf-8"?>
<calcChain xmlns="http://schemas.openxmlformats.org/spreadsheetml/2006/main">
  <c r="F193" i="1" l="1"/>
  <c r="F224" i="1" l="1"/>
  <c r="F222" i="1"/>
  <c r="F202" i="1"/>
  <c r="F201" i="1"/>
  <c r="F166" i="1"/>
  <c r="F165" i="1"/>
  <c r="F152" i="1"/>
  <c r="F151" i="1"/>
  <c r="F149" i="1"/>
  <c r="F148" i="1"/>
  <c r="F147" i="1"/>
  <c r="F146" i="1"/>
  <c r="F140" i="1"/>
  <c r="F136" i="1"/>
  <c r="F135" i="1"/>
  <c r="F134" i="1"/>
  <c r="F133" i="1"/>
  <c r="F132" i="1"/>
  <c r="F131" i="1"/>
  <c r="F130" i="1"/>
  <c r="F129" i="1"/>
  <c r="F116" i="1"/>
  <c r="F115" i="1"/>
  <c r="F113" i="1"/>
  <c r="F112" i="1"/>
  <c r="F111" i="1"/>
  <c r="F110" i="1"/>
  <c r="F104" i="1"/>
  <c r="F100" i="1"/>
  <c r="F99" i="1"/>
  <c r="F98" i="1"/>
  <c r="F97" i="1"/>
  <c r="F96" i="1"/>
  <c r="F95" i="1"/>
  <c r="F94" i="1"/>
  <c r="F93" i="1"/>
  <c r="F80" i="1"/>
  <c r="F79" i="1"/>
  <c r="F77" i="1"/>
  <c r="F76" i="1"/>
  <c r="F75" i="1"/>
  <c r="F74" i="1"/>
  <c r="F64" i="1"/>
  <c r="F63" i="1"/>
  <c r="F62" i="1"/>
  <c r="F61" i="1"/>
  <c r="F60" i="1"/>
  <c r="F59" i="1"/>
  <c r="F58" i="1"/>
  <c r="F57" i="1"/>
  <c r="F47" i="1" l="1"/>
  <c r="F11" i="1"/>
  <c r="F229" i="1" l="1"/>
  <c r="F188" i="1"/>
  <c r="F68" i="1"/>
  <c r="F49" i="1"/>
  <c r="F216" i="1" l="1"/>
  <c r="F180" i="1"/>
  <c r="F144" i="1"/>
  <c r="F121" i="1"/>
  <c r="F108" i="1"/>
  <c r="F85" i="1"/>
  <c r="F72" i="1"/>
  <c r="F35" i="1"/>
  <c r="F13" i="1"/>
</calcChain>
</file>

<file path=xl/sharedStrings.xml><?xml version="1.0" encoding="utf-8"?>
<sst xmlns="http://schemas.openxmlformats.org/spreadsheetml/2006/main" count="635" uniqueCount="81">
  <si>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</si>
  <si>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</si>
  <si>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</si>
  <si>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</si>
  <si>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</si>
  <si>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</si>
  <si>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</si>
  <si>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</si>
  <si>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</si>
  <si>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</si>
  <si>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</si>
  <si>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</si>
  <si>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</si>
  <si>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</si>
  <si>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</si>
  <si>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</si>
  <si>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</si>
  <si>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</si>
  <si>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</si>
  <si>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</si>
  <si>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</si>
  <si>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</si>
  <si>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-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</si>
  <si>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</si>
  <si>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</si>
  <si>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</si>
  <si>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</si>
  <si>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</si>
  <si>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</si>
  <si>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</si>
  <si>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</si>
  <si>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</si>
  <si>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</si>
  <si>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</si>
  <si>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</si>
  <si>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</si>
  <si>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</si>
  <si>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>хозяйственные товары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</si>
  <si>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</si>
  <si>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</si>
  <si>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</si>
  <si>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</si>
  <si>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</si>
  <si>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</si>
  <si>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</si>
  <si>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</si>
  <si>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</si>
  <si>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</si>
  <si>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</si>
  <si>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</si>
  <si>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</si>
  <si>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</si>
  <si>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</si>
  <si>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</si>
  <si>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</si>
  <si>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Реализация основных общеобразовательных программ начального общего образования  образования</t>
  </si>
  <si>
    <t>откачка септика</t>
  </si>
  <si>
    <t>технический контроль и технический минимум водителей</t>
  </si>
  <si>
    <t xml:space="preserve">монтаж пуско-наладка и тестирование радиосистемы передачи извещений </t>
  </si>
  <si>
    <t>заработная плата по договорам</t>
  </si>
  <si>
    <t>гланасс,страховка автобуса и гсм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</si>
  <si>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</si>
  <si>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</si>
  <si>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</si>
  <si>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</si>
  <si>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560200О.99.0.БА89АА00000</t>
  </si>
  <si>
    <t>приобретение классных журналов с 10-11классы</t>
  </si>
  <si>
    <t>560200О.99.0.ББ03АА00000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</si>
  <si>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</si>
  <si>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</si>
  <si>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</si>
  <si>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</si>
  <si>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</si>
  <si>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</si>
  <si>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</si>
  <si>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приобретение классных журналов с 1-4классы</t>
  </si>
  <si>
    <t>оплата набора продуктов питания</t>
  </si>
  <si>
    <t xml:space="preserve">Предоставление питания </t>
  </si>
  <si>
    <t>Присмотр  и уход</t>
  </si>
  <si>
    <t>МБОУ "Сахаптинская СОШ"</t>
  </si>
  <si>
    <r>
      <t xml:space="preserve">к приказу от </t>
    </r>
    <r>
      <rPr>
        <u/>
        <sz val="12"/>
        <color theme="1"/>
        <rFont val="Times New Roman"/>
        <family val="1"/>
        <charset val="204"/>
      </rPr>
      <t>27.12.2024г. №42/12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</si>
</sst>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12" fillId="0" borderId="0"/>
  </cellStyleXfs>
  <cellXfs count="89">
    <xf numFmtId="0" fontId="0" fillId="0" borderId="0" xfId="0"/>
    <xf numFmtId="0" fontId="0" fillId="0" borderId="0" xfId="0" applyFont="1" applyFill="1" applyAlignment="1">
      <alignment horizontal="center" vertical="top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4" fontId="3" fillId="0" borderId="0" xfId="0" applyNumberFormat="1" applyFont="1" applyFill="1" applyAlignment="1">
      <alignment horizontal="center" vertic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0" fontId="0" fillId="2" borderId="0" xfId="0" applyFill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4" fontId="5" fillId="0" borderId="6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0" fillId="0" borderId="0" xfId="0" applyBorder="1"/>
    <xf numFmtId="0" fontId="9" fillId="0" borderId="2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3" fillId="0" borderId="0" xfId="0" applyNumberFormat="1" applyFont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7" xfId="0" applyFont="1" applyFill="1" applyBorder="1" applyAlignment="1">
      <alignment horizontal="center" vertical="center" textRotation="90" wrapText="1"/>
    </xf>
    <xf numFmtId="0" fontId="0" fillId="0" borderId="8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164" fontId="5" fillId="0" borderId="2" xfId="1" applyFont="1" applyFill="1" applyBorder="1" applyAlignment="1">
      <alignment horizontal="center"/>
    </xf>
    <xf numFmtId="164" fontId="4" fillId="0" borderId="2" xfId="1" applyFont="1" applyFill="1" applyBorder="1" applyAlignment="1">
      <alignment horizontal="center" vertical="center"/>
    </xf>
    <xf numFmtId="164" fontId="5" fillId="0" borderId="2" xfId="1" applyFont="1" applyFill="1" applyBorder="1" applyAlignment="1">
      <alignment horizontal="center" vertical="center"/>
    </xf>
    <xf numFmtId="164" fontId="5" fillId="0" borderId="6" xfId="1" applyFont="1" applyFill="1" applyBorder="1" applyAlignment="1">
      <alignment horizontal="center" vertical="center"/>
    </xf>
    <xf numFmtId="4" fontId="5" fillId="0" borderId="2" xfId="0" quotePrefix="1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</cellXfs>
  <cellStyles count="5">
    <cellStyle name="Обычный" xfId="0" builtinId="0"/>
    <cellStyle name="Обычный 2" xfId="2"/>
    <cellStyle name="Обычный 3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T296"/>
  <sheetViews>
    <sheetView tabSelected="1" view="pageBreakPreview" zoomScaleNormal="100" zoomScaleSheetLayoutView="100" workbookViewId="0">
      <selection activeCell="T19" sqref="T19"/>
    </sheetView>
  </sheetViews>
  <sheetFormatPr defaultColWidth="9.140625" defaultRowHeight="15" x14ac:dyDescent="0.25"/>
  <cols>
    <col min="1" max="1" width="27" style="55" customWidth="1"/>
    <col min="2" max="2" width="12.140625" style="56" customWidth="1"/>
    <col min="3" max="3" width="11.140625" style="56" customWidth="1"/>
    <col min="4" max="4" width="39" style="57" customWidth="1"/>
    <col min="5" max="5" width="18" style="56" customWidth="1"/>
    <col min="6" max="6" width="15.42578125" style="58" customWidth="1"/>
    <col min="7" max="7" width="11.42578125" bestFit="1" customWidth="1"/>
    <col min="9" max="9" width="10" bestFit="1" customWidth="1"/>
    <col min="10" max="10" width="10" customWidth="1"/>
    <col min="11" max="11" width="10" bestFit="1" customWidth="1"/>
    <col min="12" max="13" width="10" customWidth="1"/>
    <col min="14" max="14" width="10" bestFit="1" customWidth="1"/>
    <col min="15" max="16" width="11.42578125" bestFit="1" customWidth="1"/>
    <col min="17" max="17" width="15.42578125" customWidth="1"/>
  </cols>
  <sheetData>
    <row r="1" spans="1:6" ht="19.5" customHeight="1" x14ac:dyDescent="0.25">
      <c r="A1" s="1"/>
      <c r="B1" s="2"/>
      <c r="C1" s="2"/>
      <c r="D1" s="3"/>
      <c r="E1" s="77" t="s">
        <v>0</v>
      </c>
      <c r="F1" s="77"/>
    </row>
    <row r="2" spans="1:6" ht="15.75" customHeight="1" x14ac:dyDescent="0.25">
      <c r="A2" s="1"/>
      <c r="B2" s="2"/>
      <c r="C2" s="2"/>
      <c r="D2" s="3"/>
      <c r="E2" s="77" t="s">
        <v>80</v>
      </c>
      <c r="F2" s="77"/>
    </row>
    <row r="3" spans="1:6" hidden="1" x14ac:dyDescent="0.25">
      <c r="A3" s="1"/>
      <c r="B3" s="2"/>
      <c r="C3" s="2"/>
      <c r="D3" s="4"/>
      <c r="E3" s="2"/>
      <c r="F3" s="5"/>
    </row>
    <row r="4" spans="1:6" x14ac:dyDescent="0.25">
      <c r="A4" s="1"/>
      <c r="B4" s="2"/>
      <c r="C4" s="2"/>
      <c r="D4" s="4"/>
      <c r="E4" s="2"/>
      <c r="F4" s="5"/>
    </row>
    <row r="5" spans="1:6" ht="54.75" customHeight="1" x14ac:dyDescent="0.25">
      <c r="A5" s="78" t="s">
        <v>1</v>
      </c>
      <c r="B5" s="78"/>
      <c r="C5" s="78"/>
      <c r="D5" s="78"/>
      <c r="E5" s="78"/>
      <c r="F5" s="78"/>
    </row>
    <row r="6" spans="1:6" ht="13.5" customHeight="1" x14ac:dyDescent="0.25">
      <c r="A6" s="79" t="s">
        <v>79</v>
      </c>
      <c r="B6" s="79"/>
      <c r="C6" s="79"/>
      <c r="D6" s="79"/>
      <c r="E6" s="79"/>
      <c r="F6" s="79"/>
    </row>
    <row r="7" spans="1:6" ht="105.75" customHeight="1" x14ac:dyDescent="0.25">
      <c r="A7" s="7" t="s">
        <v>2</v>
      </c>
      <c r="B7" s="8" t="s">
        <v>3</v>
      </c>
      <c r="C7" s="8" t="s">
        <v>4</v>
      </c>
      <c r="D7" s="9" t="s">
        <v>5</v>
      </c>
      <c r="E7" s="8" t="s">
        <v>6</v>
      </c>
      <c r="F7" s="10" t="s">
        <v>7</v>
      </c>
    </row>
    <row r="8" spans="1:6" ht="13.5" customHeight="1" x14ac:dyDescent="0.25">
      <c r="A8" s="11">
        <v>1</v>
      </c>
      <c r="B8" s="12">
        <v>2</v>
      </c>
      <c r="C8" s="12">
        <v>3</v>
      </c>
      <c r="D8" s="13">
        <v>4</v>
      </c>
      <c r="E8" s="12">
        <v>5</v>
      </c>
      <c r="F8" s="14">
        <v>6</v>
      </c>
    </row>
    <row r="9" spans="1:6" ht="15" customHeight="1" x14ac:dyDescent="0.25">
      <c r="A9" s="63" t="s">
        <v>8</v>
      </c>
      <c r="B9" s="66" t="s">
        <v>9</v>
      </c>
      <c r="C9" s="66" t="s">
        <v>10</v>
      </c>
      <c r="D9" s="80" t="s">
        <v>11</v>
      </c>
      <c r="E9" s="81"/>
      <c r="F9" s="82"/>
    </row>
    <row r="10" spans="1:6" x14ac:dyDescent="0.25">
      <c r="A10" s="64"/>
      <c r="B10" s="67"/>
      <c r="C10" s="67"/>
      <c r="D10" s="76" t="s">
        <v>12</v>
      </c>
      <c r="E10" s="76"/>
      <c r="F10" s="76"/>
    </row>
    <row r="11" spans="1:6" s="18" customFormat="1" x14ac:dyDescent="0.25">
      <c r="A11" s="64"/>
      <c r="B11" s="67"/>
      <c r="C11" s="67"/>
      <c r="D11" s="15" t="s">
        <v>13</v>
      </c>
      <c r="E11" s="16" t="s">
        <v>14</v>
      </c>
      <c r="F11" s="17">
        <f>7.25+5</f>
        <v>12.25</v>
      </c>
    </row>
    <row r="12" spans="1:6" x14ac:dyDescent="0.25">
      <c r="A12" s="64"/>
      <c r="B12" s="67"/>
      <c r="C12" s="67"/>
      <c r="D12" s="19" t="s">
        <v>15</v>
      </c>
      <c r="E12" s="20" t="s">
        <v>16</v>
      </c>
      <c r="F12" s="21">
        <v>111391.524</v>
      </c>
    </row>
    <row r="13" spans="1:6" x14ac:dyDescent="0.25">
      <c r="A13" s="64"/>
      <c r="B13" s="67"/>
      <c r="C13" s="67"/>
      <c r="D13" s="22" t="s">
        <v>17</v>
      </c>
      <c r="E13" s="20" t="s">
        <v>16</v>
      </c>
      <c r="F13" s="23">
        <f>F12*30.2%</f>
        <v>33640.240248000002</v>
      </c>
    </row>
    <row r="14" spans="1:6" x14ac:dyDescent="0.25">
      <c r="A14" s="64"/>
      <c r="B14" s="67"/>
      <c r="C14" s="67"/>
      <c r="D14" s="80" t="s">
        <v>18</v>
      </c>
      <c r="E14" s="81"/>
      <c r="F14" s="82"/>
    </row>
    <row r="15" spans="1:6" x14ac:dyDescent="0.25">
      <c r="A15" s="64"/>
      <c r="B15" s="67"/>
      <c r="C15" s="67"/>
      <c r="D15" s="76" t="s">
        <v>19</v>
      </c>
      <c r="E15" s="76"/>
      <c r="F15" s="76"/>
    </row>
    <row r="16" spans="1:6" x14ac:dyDescent="0.25">
      <c r="A16" s="64"/>
      <c r="B16" s="67"/>
      <c r="C16" s="67"/>
      <c r="D16" s="24" t="s">
        <v>20</v>
      </c>
      <c r="E16" s="25" t="s">
        <v>21</v>
      </c>
      <c r="F16" s="10" t="s">
        <v>22</v>
      </c>
    </row>
    <row r="17" spans="1:6" x14ac:dyDescent="0.25">
      <c r="A17" s="64"/>
      <c r="B17" s="67"/>
      <c r="C17" s="67"/>
      <c r="D17" s="24" t="s">
        <v>23</v>
      </c>
      <c r="E17" s="25" t="s">
        <v>24</v>
      </c>
      <c r="F17" s="26" t="s">
        <v>22</v>
      </c>
    </row>
    <row r="18" spans="1:6" ht="15" customHeight="1" x14ac:dyDescent="0.25">
      <c r="A18" s="64"/>
      <c r="B18" s="67"/>
      <c r="C18" s="67"/>
      <c r="D18" s="24" t="s">
        <v>25</v>
      </c>
      <c r="E18" s="25" t="s">
        <v>26</v>
      </c>
      <c r="F18" s="26" t="s">
        <v>22</v>
      </c>
    </row>
    <row r="19" spans="1:6" ht="25.5" customHeight="1" x14ac:dyDescent="0.25">
      <c r="A19" s="64"/>
      <c r="B19" s="67"/>
      <c r="C19" s="67"/>
      <c r="D19" s="80" t="s">
        <v>27</v>
      </c>
      <c r="E19" s="81"/>
      <c r="F19" s="82"/>
    </row>
    <row r="20" spans="1:6" x14ac:dyDescent="0.25">
      <c r="A20" s="64"/>
      <c r="B20" s="67"/>
      <c r="C20" s="67"/>
      <c r="D20" s="27" t="s">
        <v>28</v>
      </c>
      <c r="E20" s="28" t="s">
        <v>29</v>
      </c>
      <c r="F20" s="84">
        <v>308.12565677797545</v>
      </c>
    </row>
    <row r="21" spans="1:6" x14ac:dyDescent="0.25">
      <c r="A21" s="64"/>
      <c r="B21" s="67"/>
      <c r="C21" s="67"/>
      <c r="D21" s="27" t="s">
        <v>30</v>
      </c>
      <c r="E21" s="28" t="s">
        <v>29</v>
      </c>
      <c r="F21" s="84">
        <v>51.35427612966258</v>
      </c>
    </row>
    <row r="22" spans="1:6" x14ac:dyDescent="0.25">
      <c r="A22" s="64"/>
      <c r="B22" s="67"/>
      <c r="C22" s="67"/>
      <c r="D22" s="9" t="s">
        <v>31</v>
      </c>
      <c r="E22" s="8" t="s">
        <v>32</v>
      </c>
      <c r="F22" s="85">
        <v>0</v>
      </c>
    </row>
    <row r="23" spans="1:6" x14ac:dyDescent="0.25">
      <c r="A23" s="64"/>
      <c r="B23" s="67"/>
      <c r="C23" s="67"/>
      <c r="D23" s="9" t="s">
        <v>33</v>
      </c>
      <c r="E23" s="28" t="s">
        <v>29</v>
      </c>
      <c r="F23" s="83">
        <v>585.43874787815344</v>
      </c>
    </row>
    <row r="24" spans="1:6" ht="39" x14ac:dyDescent="0.25">
      <c r="A24" s="64"/>
      <c r="B24" s="67"/>
      <c r="C24" s="67"/>
      <c r="D24" s="30" t="s">
        <v>34</v>
      </c>
      <c r="E24" s="28" t="s">
        <v>29</v>
      </c>
      <c r="F24" s="83">
        <v>626.52216878188347</v>
      </c>
    </row>
    <row r="25" spans="1:6" x14ac:dyDescent="0.25">
      <c r="A25" s="64"/>
      <c r="B25" s="67"/>
      <c r="C25" s="67"/>
      <c r="D25" s="9" t="s">
        <v>35</v>
      </c>
      <c r="E25" s="28" t="s">
        <v>29</v>
      </c>
      <c r="F25" s="83">
        <v>1335.211179371227</v>
      </c>
    </row>
    <row r="26" spans="1:6" x14ac:dyDescent="0.25">
      <c r="A26" s="64"/>
      <c r="B26" s="67"/>
      <c r="C26" s="67"/>
      <c r="D26" s="9" t="s">
        <v>36</v>
      </c>
      <c r="E26" s="28" t="s">
        <v>29</v>
      </c>
      <c r="F26" s="83">
        <v>742.06929007362419</v>
      </c>
    </row>
    <row r="27" spans="1:6" x14ac:dyDescent="0.25">
      <c r="A27" s="64"/>
      <c r="B27" s="67"/>
      <c r="C27" s="67"/>
      <c r="D27" s="30" t="s">
        <v>37</v>
      </c>
      <c r="E27" s="28" t="s">
        <v>29</v>
      </c>
      <c r="F27" s="83">
        <v>770.31414194493868</v>
      </c>
    </row>
    <row r="28" spans="1:6" ht="23.25" customHeight="1" x14ac:dyDescent="0.25">
      <c r="A28" s="64"/>
      <c r="B28" s="67"/>
      <c r="C28" s="67"/>
      <c r="D28" s="80" t="s">
        <v>38</v>
      </c>
      <c r="E28" s="81"/>
      <c r="F28" s="82"/>
    </row>
    <row r="29" spans="1:6" x14ac:dyDescent="0.25">
      <c r="A29" s="64"/>
      <c r="B29" s="67"/>
      <c r="C29" s="67"/>
      <c r="D29" s="9" t="s">
        <v>39</v>
      </c>
      <c r="E29" s="31" t="s">
        <v>40</v>
      </c>
      <c r="F29" s="10">
        <v>4</v>
      </c>
    </row>
    <row r="30" spans="1:6" x14ac:dyDescent="0.25">
      <c r="A30" s="64"/>
      <c r="B30" s="67"/>
      <c r="C30" s="67"/>
      <c r="D30" s="80" t="s">
        <v>41</v>
      </c>
      <c r="E30" s="81"/>
      <c r="F30" s="82"/>
    </row>
    <row r="31" spans="1:6" x14ac:dyDescent="0.25">
      <c r="A31" s="64"/>
      <c r="B31" s="67"/>
      <c r="C31" s="67"/>
      <c r="D31" s="32" t="s">
        <v>42</v>
      </c>
      <c r="E31" s="7" t="s">
        <v>43</v>
      </c>
      <c r="F31" s="10">
        <v>2</v>
      </c>
    </row>
    <row r="32" spans="1:6" ht="24.75" customHeight="1" x14ac:dyDescent="0.25">
      <c r="A32" s="64"/>
      <c r="B32" s="67"/>
      <c r="C32" s="67"/>
      <c r="D32" s="76" t="s">
        <v>44</v>
      </c>
      <c r="E32" s="76"/>
      <c r="F32" s="76"/>
    </row>
    <row r="33" spans="1:6" s="18" customFormat="1" ht="21.75" customHeight="1" x14ac:dyDescent="0.25">
      <c r="A33" s="64"/>
      <c r="B33" s="67"/>
      <c r="C33" s="67"/>
      <c r="D33" s="33" t="s">
        <v>45</v>
      </c>
      <c r="E33" s="34" t="s">
        <v>14</v>
      </c>
      <c r="F33" s="35">
        <v>8.25</v>
      </c>
    </row>
    <row r="34" spans="1:6" x14ac:dyDescent="0.25">
      <c r="A34" s="64"/>
      <c r="B34" s="67"/>
      <c r="C34" s="67"/>
      <c r="D34" s="19" t="s">
        <v>15</v>
      </c>
      <c r="E34" s="20" t="s">
        <v>16</v>
      </c>
      <c r="F34" s="23">
        <v>74261.016000000003</v>
      </c>
    </row>
    <row r="35" spans="1:6" x14ac:dyDescent="0.25">
      <c r="A35" s="64"/>
      <c r="B35" s="67"/>
      <c r="C35" s="67"/>
      <c r="D35" s="22" t="s">
        <v>17</v>
      </c>
      <c r="E35" s="20" t="s">
        <v>16</v>
      </c>
      <c r="F35" s="23">
        <f>F34*30.2%</f>
        <v>22426.826831999999</v>
      </c>
    </row>
    <row r="36" spans="1:6" x14ac:dyDescent="0.25">
      <c r="A36" s="64"/>
      <c r="B36" s="67"/>
      <c r="C36" s="67"/>
      <c r="D36" s="76" t="s">
        <v>46</v>
      </c>
      <c r="E36" s="76"/>
      <c r="F36" s="76"/>
    </row>
    <row r="37" spans="1:6" x14ac:dyDescent="0.25">
      <c r="A37" s="64"/>
      <c r="B37" s="67"/>
      <c r="C37" s="67"/>
      <c r="D37" s="36" t="s">
        <v>47</v>
      </c>
      <c r="E37" s="37" t="s">
        <v>16</v>
      </c>
      <c r="F37" s="38" t="s">
        <v>22</v>
      </c>
    </row>
    <row r="38" spans="1:6" x14ac:dyDescent="0.25">
      <c r="A38" s="64"/>
      <c r="B38" s="67"/>
      <c r="C38" s="67"/>
      <c r="D38" s="36" t="s">
        <v>48</v>
      </c>
      <c r="E38" s="37" t="s">
        <v>16</v>
      </c>
      <c r="F38" s="38" t="s">
        <v>22</v>
      </c>
    </row>
    <row r="39" spans="1:6" ht="26.25" x14ac:dyDescent="0.25">
      <c r="A39" s="64"/>
      <c r="B39" s="67"/>
      <c r="C39" s="67"/>
      <c r="D39" s="36" t="s">
        <v>49</v>
      </c>
      <c r="E39" s="37" t="s">
        <v>16</v>
      </c>
      <c r="F39" s="38" t="s">
        <v>22</v>
      </c>
    </row>
    <row r="40" spans="1:6" ht="39" x14ac:dyDescent="0.25">
      <c r="A40" s="64"/>
      <c r="B40" s="67"/>
      <c r="C40" s="67"/>
      <c r="D40" s="36" t="s">
        <v>50</v>
      </c>
      <c r="E40" s="37" t="s">
        <v>16</v>
      </c>
      <c r="F40" s="38" t="s">
        <v>22</v>
      </c>
    </row>
    <row r="41" spans="1:6" x14ac:dyDescent="0.25">
      <c r="A41" s="64"/>
      <c r="B41" s="67"/>
      <c r="C41" s="67"/>
      <c r="D41" s="36" t="s">
        <v>51</v>
      </c>
      <c r="E41" s="37" t="s">
        <v>52</v>
      </c>
      <c r="F41" s="23" t="s">
        <v>22</v>
      </c>
    </row>
    <row r="42" spans="1:6" ht="26.25" x14ac:dyDescent="0.25">
      <c r="A42" s="64"/>
      <c r="B42" s="67"/>
      <c r="C42" s="67"/>
      <c r="D42" s="36" t="s">
        <v>53</v>
      </c>
      <c r="E42" s="39" t="s">
        <v>16</v>
      </c>
      <c r="F42" s="38" t="s">
        <v>22</v>
      </c>
    </row>
    <row r="43" spans="1:6" x14ac:dyDescent="0.25">
      <c r="A43" s="64"/>
      <c r="B43" s="67"/>
      <c r="C43" s="67"/>
      <c r="D43" s="9" t="s">
        <v>35</v>
      </c>
      <c r="E43" s="39" t="s">
        <v>16</v>
      </c>
      <c r="F43" s="38">
        <v>1047.6272330451166</v>
      </c>
    </row>
    <row r="44" spans="1:6" x14ac:dyDescent="0.25">
      <c r="A44" s="65"/>
      <c r="B44" s="68"/>
      <c r="C44" s="68"/>
      <c r="D44" s="36" t="s">
        <v>54</v>
      </c>
      <c r="E44" s="39" t="s">
        <v>16</v>
      </c>
      <c r="F44" s="38">
        <v>17551.857305997419</v>
      </c>
    </row>
    <row r="45" spans="1:6" ht="27" customHeight="1" x14ac:dyDescent="0.25">
      <c r="A45" s="63" t="s">
        <v>55</v>
      </c>
      <c r="B45" s="66" t="s">
        <v>9</v>
      </c>
      <c r="C45" s="66" t="s">
        <v>10</v>
      </c>
      <c r="D45" s="60" t="s">
        <v>11</v>
      </c>
      <c r="E45" s="61"/>
      <c r="F45" s="62"/>
    </row>
    <row r="46" spans="1:6" x14ac:dyDescent="0.25">
      <c r="A46" s="64"/>
      <c r="B46" s="67"/>
      <c r="C46" s="67"/>
      <c r="D46" s="59" t="s">
        <v>12</v>
      </c>
      <c r="E46" s="59"/>
      <c r="F46" s="59"/>
    </row>
    <row r="47" spans="1:6" x14ac:dyDescent="0.25">
      <c r="A47" s="64"/>
      <c r="B47" s="67"/>
      <c r="C47" s="67"/>
      <c r="D47" s="40" t="s">
        <v>13</v>
      </c>
      <c r="E47" s="41" t="s">
        <v>14</v>
      </c>
      <c r="F47" s="42">
        <f>28.05+7</f>
        <v>35.049999999999997</v>
      </c>
    </row>
    <row r="48" spans="1:6" x14ac:dyDescent="0.25">
      <c r="A48" s="64"/>
      <c r="B48" s="67"/>
      <c r="C48" s="67"/>
      <c r="D48" s="43" t="s">
        <v>15</v>
      </c>
      <c r="E48" s="44" t="s">
        <v>16</v>
      </c>
      <c r="F48" s="42">
        <v>109589.571</v>
      </c>
    </row>
    <row r="49" spans="1:6" x14ac:dyDescent="0.25">
      <c r="A49" s="64"/>
      <c r="B49" s="67"/>
      <c r="C49" s="67"/>
      <c r="D49" s="45" t="s">
        <v>17</v>
      </c>
      <c r="E49" s="44" t="s">
        <v>16</v>
      </c>
      <c r="F49" s="23">
        <f>F48*30.2%</f>
        <v>33096.050442</v>
      </c>
    </row>
    <row r="50" spans="1:6" x14ac:dyDescent="0.25">
      <c r="A50" s="64"/>
      <c r="B50" s="67"/>
      <c r="C50" s="67"/>
      <c r="D50" s="60" t="s">
        <v>18</v>
      </c>
      <c r="E50" s="61"/>
      <c r="F50" s="62"/>
    </row>
    <row r="51" spans="1:6" x14ac:dyDescent="0.25">
      <c r="A51" s="64"/>
      <c r="B51" s="67"/>
      <c r="C51" s="67"/>
      <c r="D51" s="60" t="s">
        <v>19</v>
      </c>
      <c r="E51" s="61"/>
      <c r="F51" s="62"/>
    </row>
    <row r="52" spans="1:6" x14ac:dyDescent="0.25">
      <c r="A52" s="64"/>
      <c r="B52" s="67"/>
      <c r="C52" s="67"/>
      <c r="D52" s="13" t="s">
        <v>20</v>
      </c>
      <c r="E52" s="25" t="s">
        <v>21</v>
      </c>
      <c r="F52" s="85">
        <v>4775.2597075105095</v>
      </c>
    </row>
    <row r="53" spans="1:6" x14ac:dyDescent="0.25">
      <c r="A53" s="64"/>
      <c r="B53" s="67"/>
      <c r="C53" s="67"/>
      <c r="D53" s="13" t="s">
        <v>23</v>
      </c>
      <c r="E53" s="25" t="s">
        <v>24</v>
      </c>
      <c r="F53" s="85">
        <v>23679.331840211868</v>
      </c>
    </row>
    <row r="54" spans="1:6" ht="15.75" x14ac:dyDescent="0.25">
      <c r="A54" s="64"/>
      <c r="B54" s="67"/>
      <c r="C54" s="67"/>
      <c r="D54" s="13" t="s">
        <v>25</v>
      </c>
      <c r="E54" s="25" t="s">
        <v>26</v>
      </c>
      <c r="F54" s="85">
        <v>939.10932672278568</v>
      </c>
    </row>
    <row r="55" spans="1:6" x14ac:dyDescent="0.25">
      <c r="A55" s="64"/>
      <c r="B55" s="67"/>
      <c r="C55" s="67"/>
      <c r="D55" s="46" t="s">
        <v>56</v>
      </c>
      <c r="E55" s="25" t="s">
        <v>29</v>
      </c>
      <c r="F55" s="86">
        <v>11078.039125554835</v>
      </c>
    </row>
    <row r="56" spans="1:6" ht="34.5" customHeight="1" x14ac:dyDescent="0.25">
      <c r="A56" s="64"/>
      <c r="B56" s="67"/>
      <c r="C56" s="67"/>
      <c r="D56" s="60" t="s">
        <v>27</v>
      </c>
      <c r="E56" s="61"/>
      <c r="F56" s="62"/>
    </row>
    <row r="57" spans="1:6" x14ac:dyDescent="0.25">
      <c r="A57" s="64"/>
      <c r="B57" s="67"/>
      <c r="C57" s="67"/>
      <c r="D57" s="9" t="s">
        <v>28</v>
      </c>
      <c r="E57" s="8" t="s">
        <v>29</v>
      </c>
      <c r="F57" s="29">
        <f>12400*0.29/60</f>
        <v>59.933333333333323</v>
      </c>
    </row>
    <row r="58" spans="1:6" x14ac:dyDescent="0.25">
      <c r="A58" s="64"/>
      <c r="B58" s="67"/>
      <c r="C58" s="67"/>
      <c r="D58" s="9" t="s">
        <v>30</v>
      </c>
      <c r="E58" s="8" t="s">
        <v>29</v>
      </c>
      <c r="F58" s="29">
        <f>(40000+1000)*0.29/60</f>
        <v>198.16666666666666</v>
      </c>
    </row>
    <row r="59" spans="1:6" ht="25.5" x14ac:dyDescent="0.25">
      <c r="A59" s="64"/>
      <c r="B59" s="67"/>
      <c r="C59" s="67"/>
      <c r="D59" s="9" t="s">
        <v>57</v>
      </c>
      <c r="E59" s="8" t="s">
        <v>29</v>
      </c>
      <c r="F59" s="10">
        <f>0.4*(10000+2500)/60</f>
        <v>83.333333333333329</v>
      </c>
    </row>
    <row r="60" spans="1:6" x14ac:dyDescent="0.25">
      <c r="A60" s="64"/>
      <c r="B60" s="67"/>
      <c r="C60" s="67"/>
      <c r="D60" s="9" t="s">
        <v>33</v>
      </c>
      <c r="E60" s="8" t="s">
        <v>29</v>
      </c>
      <c r="F60" s="42">
        <f>(50400+24400)*0.4/60</f>
        <v>498.66666666666669</v>
      </c>
    </row>
    <row r="61" spans="1:6" ht="38.25" x14ac:dyDescent="0.25">
      <c r="A61" s="64"/>
      <c r="B61" s="67"/>
      <c r="C61" s="67"/>
      <c r="D61" s="48" t="s">
        <v>34</v>
      </c>
      <c r="E61" s="8" t="s">
        <v>29</v>
      </c>
      <c r="F61" s="42">
        <f>24000*0.4/60</f>
        <v>160</v>
      </c>
    </row>
    <row r="62" spans="1:6" x14ac:dyDescent="0.25">
      <c r="A62" s="64"/>
      <c r="B62" s="67"/>
      <c r="C62" s="67"/>
      <c r="D62" s="9" t="s">
        <v>35</v>
      </c>
      <c r="E62" s="8" t="s">
        <v>29</v>
      </c>
      <c r="F62" s="42">
        <f>52000*0.4/60</f>
        <v>346.66666666666669</v>
      </c>
    </row>
    <row r="63" spans="1:6" x14ac:dyDescent="0.25">
      <c r="A63" s="64"/>
      <c r="B63" s="67"/>
      <c r="C63" s="67"/>
      <c r="D63" s="9" t="s">
        <v>36</v>
      </c>
      <c r="E63" s="8" t="s">
        <v>29</v>
      </c>
      <c r="F63" s="42">
        <f>30000*0.4/60</f>
        <v>200</v>
      </c>
    </row>
    <row r="64" spans="1:6" ht="25.5" x14ac:dyDescent="0.25">
      <c r="A64" s="64"/>
      <c r="B64" s="67"/>
      <c r="C64" s="67"/>
      <c r="D64" s="48" t="s">
        <v>58</v>
      </c>
      <c r="E64" s="8" t="s">
        <v>29</v>
      </c>
      <c r="F64" s="42">
        <f>24000*0.4/60</f>
        <v>160</v>
      </c>
    </row>
    <row r="65" spans="1:6" ht="29.25" customHeight="1" x14ac:dyDescent="0.25">
      <c r="A65" s="64"/>
      <c r="B65" s="67"/>
      <c r="C65" s="67"/>
      <c r="D65" s="60" t="s">
        <v>38</v>
      </c>
      <c r="E65" s="61"/>
      <c r="F65" s="62"/>
    </row>
    <row r="66" spans="1:6" x14ac:dyDescent="0.25">
      <c r="A66" s="64"/>
      <c r="B66" s="67"/>
      <c r="C66" s="67"/>
      <c r="D66" s="9" t="s">
        <v>39</v>
      </c>
      <c r="E66" s="49" t="s">
        <v>40</v>
      </c>
      <c r="F66" s="10">
        <v>8</v>
      </c>
    </row>
    <row r="67" spans="1:6" x14ac:dyDescent="0.25">
      <c r="A67" s="64"/>
      <c r="B67" s="67"/>
      <c r="C67" s="67"/>
      <c r="D67" s="60" t="s">
        <v>41</v>
      </c>
      <c r="E67" s="61"/>
      <c r="F67" s="62"/>
    </row>
    <row r="68" spans="1:6" x14ac:dyDescent="0.25">
      <c r="A68" s="64"/>
      <c r="B68" s="67"/>
      <c r="C68" s="67"/>
      <c r="D68" s="9" t="s">
        <v>42</v>
      </c>
      <c r="E68" s="8" t="s">
        <v>29</v>
      </c>
      <c r="F68" s="10">
        <f>7000*0.4/64</f>
        <v>43.75</v>
      </c>
    </row>
    <row r="69" spans="1:6" ht="30" customHeight="1" x14ac:dyDescent="0.25">
      <c r="A69" s="64"/>
      <c r="B69" s="67"/>
      <c r="C69" s="67"/>
      <c r="D69" s="60" t="s">
        <v>44</v>
      </c>
      <c r="E69" s="61"/>
      <c r="F69" s="62"/>
    </row>
    <row r="70" spans="1:6" ht="25.5" x14ac:dyDescent="0.25">
      <c r="A70" s="64"/>
      <c r="B70" s="67"/>
      <c r="C70" s="67"/>
      <c r="D70" s="50" t="s">
        <v>45</v>
      </c>
      <c r="E70" s="8" t="s">
        <v>14</v>
      </c>
      <c r="F70" s="10">
        <v>15.9</v>
      </c>
    </row>
    <row r="71" spans="1:6" x14ac:dyDescent="0.25">
      <c r="A71" s="64"/>
      <c r="B71" s="67"/>
      <c r="C71" s="67"/>
      <c r="D71" s="43" t="s">
        <v>15</v>
      </c>
      <c r="E71" s="44" t="s">
        <v>16</v>
      </c>
      <c r="F71" s="23">
        <v>46966.959000000003</v>
      </c>
    </row>
    <row r="72" spans="1:6" x14ac:dyDescent="0.25">
      <c r="A72" s="64"/>
      <c r="B72" s="67"/>
      <c r="C72" s="67"/>
      <c r="D72" s="45" t="s">
        <v>17</v>
      </c>
      <c r="E72" s="44" t="s">
        <v>16</v>
      </c>
      <c r="F72" s="23">
        <f>F71*30.2%</f>
        <v>14184.021618000001</v>
      </c>
    </row>
    <row r="73" spans="1:6" x14ac:dyDescent="0.25">
      <c r="A73" s="64"/>
      <c r="B73" s="67"/>
      <c r="C73" s="67"/>
      <c r="D73" s="60" t="s">
        <v>46</v>
      </c>
      <c r="E73" s="61"/>
      <c r="F73" s="62"/>
    </row>
    <row r="74" spans="1:6" x14ac:dyDescent="0.25">
      <c r="A74" s="64"/>
      <c r="B74" s="67"/>
      <c r="C74" s="67"/>
      <c r="D74" s="51" t="s">
        <v>47</v>
      </c>
      <c r="E74" s="12" t="s">
        <v>16</v>
      </c>
      <c r="F74" s="23">
        <f>10000*0.4/60</f>
        <v>66.666666666666671</v>
      </c>
    </row>
    <row r="75" spans="1:6" x14ac:dyDescent="0.25">
      <c r="A75" s="64"/>
      <c r="B75" s="67"/>
      <c r="C75" s="67"/>
      <c r="D75" s="51" t="s">
        <v>48</v>
      </c>
      <c r="E75" s="12" t="s">
        <v>16</v>
      </c>
      <c r="F75" s="23">
        <f>(13000+20000)*0.4/60</f>
        <v>220</v>
      </c>
    </row>
    <row r="76" spans="1:6" x14ac:dyDescent="0.25">
      <c r="A76" s="64"/>
      <c r="B76" s="67"/>
      <c r="C76" s="67"/>
      <c r="D76" s="51" t="s">
        <v>59</v>
      </c>
      <c r="E76" s="12" t="s">
        <v>16</v>
      </c>
      <c r="F76" s="23">
        <f>0.4*92256/60</f>
        <v>615.04000000000008</v>
      </c>
    </row>
    <row r="77" spans="1:6" x14ac:dyDescent="0.25">
      <c r="A77" s="64"/>
      <c r="B77" s="67"/>
      <c r="C77" s="67"/>
      <c r="D77" s="51" t="s">
        <v>37</v>
      </c>
      <c r="E77" s="12" t="s">
        <v>16</v>
      </c>
      <c r="F77" s="23">
        <f>0.4*50000/60</f>
        <v>333.33333333333331</v>
      </c>
    </row>
    <row r="78" spans="1:6" x14ac:dyDescent="0.25">
      <c r="A78" s="64"/>
      <c r="B78" s="67"/>
      <c r="C78" s="67"/>
      <c r="D78" s="51" t="s">
        <v>51</v>
      </c>
      <c r="E78" s="12" t="s">
        <v>52</v>
      </c>
      <c r="F78" s="23">
        <v>40</v>
      </c>
    </row>
    <row r="79" spans="1:6" x14ac:dyDescent="0.25">
      <c r="A79" s="64"/>
      <c r="B79" s="67"/>
      <c r="C79" s="67"/>
      <c r="D79" s="51" t="s">
        <v>60</v>
      </c>
      <c r="E79" s="41" t="s">
        <v>16</v>
      </c>
      <c r="F79" s="23">
        <f>0.4*(48000+3200+1250000)/60</f>
        <v>8674.6666666666661</v>
      </c>
    </row>
    <row r="80" spans="1:6" x14ac:dyDescent="0.25">
      <c r="A80" s="65"/>
      <c r="B80" s="68"/>
      <c r="C80" s="68"/>
      <c r="D80" s="51" t="s">
        <v>35</v>
      </c>
      <c r="E80" s="41" t="s">
        <v>16</v>
      </c>
      <c r="F80" s="23">
        <f>(76500+33744)*0.29/60</f>
        <v>532.846</v>
      </c>
    </row>
    <row r="81" spans="1:20" s="52" customFormat="1" ht="22.5" customHeight="1" x14ac:dyDescent="0.25">
      <c r="A81" s="63" t="s">
        <v>61</v>
      </c>
      <c r="B81" s="66" t="s">
        <v>62</v>
      </c>
      <c r="C81" s="66" t="s">
        <v>10</v>
      </c>
      <c r="D81" s="60" t="s">
        <v>11</v>
      </c>
      <c r="E81" s="61"/>
      <c r="F81" s="62"/>
      <c r="G81"/>
      <c r="H81"/>
      <c r="I81"/>
      <c r="J81"/>
      <c r="K81"/>
      <c r="L81"/>
      <c r="M81"/>
      <c r="N81"/>
      <c r="O81"/>
      <c r="P81"/>
      <c r="Q81"/>
      <c r="R81"/>
      <c r="S81"/>
      <c r="T81"/>
    </row>
    <row r="82" spans="1:20" s="52" customFormat="1" x14ac:dyDescent="0.25">
      <c r="A82" s="64"/>
      <c r="B82" s="67"/>
      <c r="C82" s="67"/>
      <c r="D82" s="59" t="s">
        <v>12</v>
      </c>
      <c r="E82" s="59"/>
      <c r="F82" s="59"/>
      <c r="G82"/>
      <c r="H82"/>
      <c r="I82"/>
      <c r="J82"/>
      <c r="K82"/>
      <c r="L82"/>
      <c r="M82"/>
      <c r="N82"/>
      <c r="O82"/>
      <c r="P82"/>
      <c r="Q82"/>
      <c r="R82"/>
      <c r="S82"/>
      <c r="T82"/>
    </row>
    <row r="83" spans="1:20" s="52" customFormat="1" x14ac:dyDescent="0.25">
      <c r="A83" s="64"/>
      <c r="B83" s="67"/>
      <c r="C83" s="67"/>
      <c r="D83" s="40" t="s">
        <v>13</v>
      </c>
      <c r="E83" s="41" t="s">
        <v>14</v>
      </c>
      <c r="F83" s="42">
        <v>35.049999999999997</v>
      </c>
      <c r="G83"/>
      <c r="H83"/>
      <c r="I83"/>
      <c r="J83"/>
      <c r="K83"/>
      <c r="L83"/>
      <c r="M83"/>
      <c r="N83"/>
      <c r="O83"/>
      <c r="P83"/>
      <c r="Q83"/>
      <c r="R83"/>
      <c r="S83"/>
      <c r="T83"/>
    </row>
    <row r="84" spans="1:20" s="52" customFormat="1" x14ac:dyDescent="0.25">
      <c r="A84" s="64"/>
      <c r="B84" s="67"/>
      <c r="C84" s="67"/>
      <c r="D84" s="43" t="s">
        <v>15</v>
      </c>
      <c r="E84" s="44" t="s">
        <v>16</v>
      </c>
      <c r="F84" s="42">
        <v>105076.74800000001</v>
      </c>
      <c r="G84"/>
      <c r="H84"/>
      <c r="I84"/>
      <c r="J84"/>
      <c r="K84"/>
      <c r="L84"/>
      <c r="M84"/>
      <c r="N84"/>
      <c r="O84"/>
      <c r="P84"/>
      <c r="Q84"/>
      <c r="R84"/>
      <c r="S84"/>
      <c r="T84"/>
    </row>
    <row r="85" spans="1:20" s="52" customFormat="1" x14ac:dyDescent="0.25">
      <c r="A85" s="64"/>
      <c r="B85" s="67"/>
      <c r="C85" s="67"/>
      <c r="D85" s="45" t="s">
        <v>17</v>
      </c>
      <c r="E85" s="44" t="s">
        <v>16</v>
      </c>
      <c r="F85" s="23">
        <f>F84*30.2%</f>
        <v>31733.177896000001</v>
      </c>
      <c r="G85"/>
      <c r="H85"/>
      <c r="I85"/>
      <c r="J85"/>
      <c r="K85"/>
      <c r="L85"/>
      <c r="M85"/>
      <c r="N85"/>
      <c r="O85"/>
      <c r="P85"/>
      <c r="Q85"/>
      <c r="R85"/>
      <c r="S85"/>
      <c r="T85"/>
    </row>
    <row r="86" spans="1:20" s="52" customFormat="1" ht="15" customHeight="1" x14ac:dyDescent="0.25">
      <c r="A86" s="64"/>
      <c r="B86" s="67"/>
      <c r="C86" s="67"/>
      <c r="D86" s="60" t="s">
        <v>18</v>
      </c>
      <c r="E86" s="61"/>
      <c r="F86" s="62"/>
      <c r="G86"/>
      <c r="H86"/>
      <c r="I86"/>
      <c r="J86"/>
      <c r="K86"/>
      <c r="L86"/>
      <c r="M86"/>
      <c r="N86"/>
      <c r="O86"/>
      <c r="P86"/>
      <c r="Q86"/>
      <c r="R86"/>
      <c r="S86"/>
      <c r="T86"/>
    </row>
    <row r="87" spans="1:20" s="52" customFormat="1" ht="15" customHeight="1" x14ac:dyDescent="0.25">
      <c r="A87" s="64"/>
      <c r="B87" s="67"/>
      <c r="C87" s="67"/>
      <c r="D87" s="59" t="s">
        <v>19</v>
      </c>
      <c r="E87" s="59"/>
      <c r="F87" s="59"/>
      <c r="G87"/>
      <c r="H87"/>
      <c r="I87"/>
      <c r="J87"/>
      <c r="K87"/>
      <c r="L87"/>
      <c r="M87"/>
      <c r="N87"/>
      <c r="O87"/>
      <c r="P87"/>
      <c r="Q87"/>
      <c r="R87"/>
      <c r="S87"/>
      <c r="T87"/>
    </row>
    <row r="88" spans="1:20" s="52" customFormat="1" x14ac:dyDescent="0.25">
      <c r="A88" s="64"/>
      <c r="B88" s="67"/>
      <c r="C88" s="67"/>
      <c r="D88" s="13" t="s">
        <v>20</v>
      </c>
      <c r="E88" s="25" t="s">
        <v>21</v>
      </c>
      <c r="F88" s="85">
        <v>5480.1471740842171</v>
      </c>
      <c r="G88"/>
      <c r="H88"/>
      <c r="I88"/>
      <c r="J88"/>
      <c r="K88"/>
      <c r="L88"/>
      <c r="M88"/>
      <c r="N88"/>
      <c r="O88"/>
      <c r="P88"/>
      <c r="Q88"/>
      <c r="R88"/>
      <c r="S88"/>
      <c r="T88"/>
    </row>
    <row r="89" spans="1:20" s="52" customFormat="1" x14ac:dyDescent="0.25">
      <c r="A89" s="64"/>
      <c r="B89" s="67"/>
      <c r="C89" s="67"/>
      <c r="D89" s="13" t="s">
        <v>23</v>
      </c>
      <c r="E89" s="25" t="s">
        <v>24</v>
      </c>
      <c r="F89" s="85">
        <v>27174.69444944401</v>
      </c>
      <c r="G89"/>
      <c r="H89"/>
      <c r="I89"/>
      <c r="J89"/>
      <c r="K89"/>
      <c r="L89"/>
      <c r="M89"/>
      <c r="N89"/>
      <c r="O89"/>
      <c r="P89"/>
      <c r="Q89"/>
      <c r="R89"/>
      <c r="S89"/>
      <c r="T89"/>
    </row>
    <row r="90" spans="1:20" s="52" customFormat="1" ht="15.75" x14ac:dyDescent="0.25">
      <c r="A90" s="64"/>
      <c r="B90" s="67"/>
      <c r="C90" s="67"/>
      <c r="D90" s="13" t="s">
        <v>25</v>
      </c>
      <c r="E90" s="25" t="s">
        <v>26</v>
      </c>
      <c r="F90" s="85">
        <v>1077.7334926730116</v>
      </c>
      <c r="G90"/>
      <c r="H90"/>
      <c r="I90"/>
      <c r="J90"/>
      <c r="K90"/>
      <c r="L90"/>
      <c r="M90"/>
      <c r="N90"/>
      <c r="O90"/>
      <c r="P90"/>
      <c r="Q90"/>
      <c r="R90"/>
      <c r="S90"/>
      <c r="T90"/>
    </row>
    <row r="91" spans="1:20" s="52" customFormat="1" x14ac:dyDescent="0.25">
      <c r="A91" s="64"/>
      <c r="B91" s="67"/>
      <c r="C91" s="67"/>
      <c r="D91" s="46" t="s">
        <v>56</v>
      </c>
      <c r="E91" s="25" t="s">
        <v>29</v>
      </c>
      <c r="F91" s="86">
        <v>12713.294883798759</v>
      </c>
      <c r="G91"/>
      <c r="H91"/>
      <c r="I91"/>
      <c r="J91"/>
      <c r="K91"/>
      <c r="L91"/>
      <c r="M91"/>
      <c r="N91"/>
      <c r="O91"/>
      <c r="P91"/>
      <c r="Q91"/>
      <c r="R91"/>
      <c r="S91"/>
      <c r="T91"/>
    </row>
    <row r="92" spans="1:20" s="52" customFormat="1" ht="29.25" customHeight="1" x14ac:dyDescent="0.25">
      <c r="A92" s="64"/>
      <c r="B92" s="67"/>
      <c r="C92" s="67"/>
      <c r="D92" s="60" t="s">
        <v>27</v>
      </c>
      <c r="E92" s="61"/>
      <c r="F92" s="62"/>
      <c r="G92"/>
      <c r="H92"/>
      <c r="I92"/>
      <c r="J92"/>
      <c r="K92"/>
      <c r="L92"/>
      <c r="M92"/>
      <c r="N92"/>
      <c r="O92"/>
      <c r="P92"/>
      <c r="Q92"/>
      <c r="R92"/>
      <c r="S92"/>
      <c r="T92"/>
    </row>
    <row r="93" spans="1:20" s="52" customFormat="1" ht="15" customHeight="1" x14ac:dyDescent="0.25">
      <c r="A93" s="64"/>
      <c r="B93" s="67"/>
      <c r="C93" s="67"/>
      <c r="D93" s="9" t="s">
        <v>28</v>
      </c>
      <c r="E93" s="8" t="s">
        <v>29</v>
      </c>
      <c r="F93" s="29">
        <f>12400*0.31/58</f>
        <v>66.275862068965523</v>
      </c>
      <c r="G93"/>
      <c r="H93"/>
      <c r="I93"/>
      <c r="J93"/>
      <c r="K93"/>
      <c r="L93"/>
      <c r="M93"/>
      <c r="N93"/>
      <c r="O93"/>
      <c r="P93"/>
      <c r="Q93"/>
      <c r="R93"/>
      <c r="S93"/>
      <c r="T93"/>
    </row>
    <row r="94" spans="1:20" s="52" customFormat="1" x14ac:dyDescent="0.25">
      <c r="A94" s="64"/>
      <c r="B94" s="67"/>
      <c r="C94" s="67"/>
      <c r="D94" s="9" t="s">
        <v>30</v>
      </c>
      <c r="E94" s="8" t="s">
        <v>29</v>
      </c>
      <c r="F94" s="29">
        <f>(40000+1000)*0.31/58</f>
        <v>219.13793103448276</v>
      </c>
      <c r="G94"/>
      <c r="H94"/>
      <c r="I94"/>
      <c r="J94"/>
      <c r="K94"/>
      <c r="L94"/>
      <c r="M94"/>
      <c r="N94"/>
      <c r="O94"/>
      <c r="P94"/>
      <c r="Q94"/>
      <c r="R94"/>
      <c r="S94"/>
      <c r="T94"/>
    </row>
    <row r="95" spans="1:20" s="52" customFormat="1" ht="25.5" x14ac:dyDescent="0.25">
      <c r="A95" s="64"/>
      <c r="B95" s="67"/>
      <c r="C95" s="67"/>
      <c r="D95" s="9" t="s">
        <v>57</v>
      </c>
      <c r="E95" s="8" t="s">
        <v>29</v>
      </c>
      <c r="F95" s="10">
        <f>0.47*(10000+2500)/58</f>
        <v>101.29310344827586</v>
      </c>
      <c r="G95"/>
      <c r="H95"/>
      <c r="I95"/>
      <c r="J95"/>
      <c r="K95"/>
      <c r="L95"/>
      <c r="M95"/>
      <c r="N95"/>
      <c r="O95"/>
      <c r="P95"/>
      <c r="Q95"/>
      <c r="R95"/>
      <c r="S95"/>
      <c r="T95"/>
    </row>
    <row r="96" spans="1:20" s="52" customFormat="1" x14ac:dyDescent="0.25">
      <c r="A96" s="64"/>
      <c r="B96" s="67"/>
      <c r="C96" s="67"/>
      <c r="D96" s="9" t="s">
        <v>33</v>
      </c>
      <c r="E96" s="8" t="s">
        <v>29</v>
      </c>
      <c r="F96" s="42">
        <f>(50400+24400)*0.47/58</f>
        <v>606.13793103448279</v>
      </c>
      <c r="G96"/>
      <c r="H96"/>
      <c r="I96"/>
      <c r="J96"/>
      <c r="K96"/>
      <c r="L96"/>
      <c r="M96"/>
      <c r="N96"/>
      <c r="O96"/>
      <c r="P96"/>
      <c r="Q96"/>
      <c r="R96"/>
      <c r="S96"/>
      <c r="T96"/>
    </row>
    <row r="97" spans="1:20" s="52" customFormat="1" ht="38.25" x14ac:dyDescent="0.25">
      <c r="A97" s="64"/>
      <c r="B97" s="67"/>
      <c r="C97" s="67"/>
      <c r="D97" s="48" t="s">
        <v>34</v>
      </c>
      <c r="E97" s="8" t="s">
        <v>29</v>
      </c>
      <c r="F97" s="42">
        <f>24000*0.47/58</f>
        <v>194.48275862068965</v>
      </c>
      <c r="G97"/>
      <c r="H97"/>
      <c r="I97"/>
      <c r="J97"/>
      <c r="K97"/>
      <c r="L97"/>
      <c r="M97"/>
      <c r="N97"/>
      <c r="O97"/>
      <c r="P97"/>
      <c r="Q97"/>
      <c r="R97"/>
      <c r="S97"/>
      <c r="T97"/>
    </row>
    <row r="98" spans="1:20" s="52" customFormat="1" x14ac:dyDescent="0.25">
      <c r="A98" s="64"/>
      <c r="B98" s="67"/>
      <c r="C98" s="67"/>
      <c r="D98" s="9" t="s">
        <v>35</v>
      </c>
      <c r="E98" s="8" t="s">
        <v>29</v>
      </c>
      <c r="F98" s="42">
        <f>52000*0.47/58</f>
        <v>421.37931034482756</v>
      </c>
      <c r="G98"/>
      <c r="H98"/>
      <c r="I98"/>
      <c r="J98"/>
      <c r="K98"/>
      <c r="L98"/>
      <c r="M98"/>
      <c r="N98"/>
      <c r="O98"/>
      <c r="P98"/>
      <c r="Q98"/>
      <c r="R98"/>
      <c r="S98"/>
      <c r="T98"/>
    </row>
    <row r="99" spans="1:20" s="52" customFormat="1" x14ac:dyDescent="0.25">
      <c r="A99" s="64"/>
      <c r="B99" s="67"/>
      <c r="C99" s="67"/>
      <c r="D99" s="9" t="s">
        <v>36</v>
      </c>
      <c r="E99" s="8" t="s">
        <v>29</v>
      </c>
      <c r="F99" s="42">
        <f>30000*0.47/58</f>
        <v>243.10344827586206</v>
      </c>
      <c r="G99"/>
      <c r="H99"/>
      <c r="I99"/>
      <c r="J99"/>
      <c r="K99"/>
      <c r="L99"/>
      <c r="M99"/>
      <c r="N99"/>
      <c r="O99"/>
      <c r="P99"/>
      <c r="Q99"/>
      <c r="R99"/>
      <c r="S99"/>
      <c r="T99"/>
    </row>
    <row r="100" spans="1:20" s="52" customFormat="1" ht="25.5" x14ac:dyDescent="0.25">
      <c r="A100" s="64"/>
      <c r="B100" s="67"/>
      <c r="C100" s="67"/>
      <c r="D100" s="48" t="s">
        <v>58</v>
      </c>
      <c r="E100" s="8" t="s">
        <v>29</v>
      </c>
      <c r="F100" s="42">
        <f>24000*0.47/58</f>
        <v>194.48275862068965</v>
      </c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</row>
    <row r="101" spans="1:20" s="52" customFormat="1" ht="29.25" customHeight="1" x14ac:dyDescent="0.25">
      <c r="A101" s="64"/>
      <c r="B101" s="67"/>
      <c r="C101" s="67"/>
      <c r="D101" s="60" t="s">
        <v>38</v>
      </c>
      <c r="E101" s="61"/>
      <c r="F101" s="62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</row>
    <row r="102" spans="1:20" s="52" customFormat="1" ht="15" customHeight="1" x14ac:dyDescent="0.25">
      <c r="A102" s="64"/>
      <c r="B102" s="67"/>
      <c r="C102" s="67"/>
      <c r="D102" s="9" t="s">
        <v>39</v>
      </c>
      <c r="E102" s="49" t="s">
        <v>40</v>
      </c>
      <c r="F102" s="10">
        <v>8</v>
      </c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</row>
    <row r="103" spans="1:20" s="52" customFormat="1" x14ac:dyDescent="0.25">
      <c r="A103" s="64"/>
      <c r="B103" s="67"/>
      <c r="C103" s="67"/>
      <c r="D103" s="60" t="s">
        <v>41</v>
      </c>
      <c r="E103" s="61"/>
      <c r="F103" s="62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</row>
    <row r="104" spans="1:20" s="52" customFormat="1" x14ac:dyDescent="0.25">
      <c r="A104" s="64"/>
      <c r="B104" s="67"/>
      <c r="C104" s="67"/>
      <c r="D104" s="9" t="s">
        <v>42</v>
      </c>
      <c r="E104" s="8" t="s">
        <v>29</v>
      </c>
      <c r="F104" s="10">
        <f>0.47*7000/58</f>
        <v>56.724137931034484</v>
      </c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</row>
    <row r="105" spans="1:20" s="52" customFormat="1" ht="30" customHeight="1" x14ac:dyDescent="0.25">
      <c r="A105" s="64"/>
      <c r="B105" s="67"/>
      <c r="C105" s="67"/>
      <c r="D105" s="60" t="s">
        <v>44</v>
      </c>
      <c r="E105" s="61"/>
      <c r="F105" s="62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</row>
    <row r="106" spans="1:20" s="52" customFormat="1" ht="15" customHeight="1" x14ac:dyDescent="0.25">
      <c r="A106" s="64"/>
      <c r="B106" s="67"/>
      <c r="C106" s="67"/>
      <c r="D106" s="50" t="s">
        <v>45</v>
      </c>
      <c r="E106" s="8" t="s">
        <v>14</v>
      </c>
      <c r="F106" s="10">
        <v>15.9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</row>
    <row r="107" spans="1:20" s="52" customFormat="1" x14ac:dyDescent="0.25">
      <c r="A107" s="64"/>
      <c r="B107" s="67"/>
      <c r="C107" s="67"/>
      <c r="D107" s="43" t="s">
        <v>15</v>
      </c>
      <c r="E107" s="44" t="s">
        <v>16</v>
      </c>
      <c r="F107" s="23">
        <v>45032.892000000007</v>
      </c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</row>
    <row r="108" spans="1:20" s="52" customFormat="1" x14ac:dyDescent="0.25">
      <c r="A108" s="64"/>
      <c r="B108" s="67"/>
      <c r="C108" s="67"/>
      <c r="D108" s="45" t="s">
        <v>17</v>
      </c>
      <c r="E108" s="44" t="s">
        <v>16</v>
      </c>
      <c r="F108" s="23">
        <f>F107*30.2%</f>
        <v>13599.933384000002</v>
      </c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</row>
    <row r="109" spans="1:20" s="52" customFormat="1" x14ac:dyDescent="0.25">
      <c r="A109" s="64"/>
      <c r="B109" s="67"/>
      <c r="C109" s="67"/>
      <c r="D109" s="60" t="s">
        <v>46</v>
      </c>
      <c r="E109" s="61"/>
      <c r="F109" s="62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</row>
    <row r="110" spans="1:20" s="52" customFormat="1" x14ac:dyDescent="0.25">
      <c r="A110" s="64"/>
      <c r="B110" s="67"/>
      <c r="C110" s="67"/>
      <c r="D110" s="51" t="s">
        <v>47</v>
      </c>
      <c r="E110" s="12" t="s">
        <v>16</v>
      </c>
      <c r="F110" s="23">
        <f>10000*0.47/58</f>
        <v>81.034482758620683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</row>
    <row r="111" spans="1:20" s="52" customFormat="1" x14ac:dyDescent="0.25">
      <c r="A111" s="64"/>
      <c r="B111" s="67"/>
      <c r="C111" s="67"/>
      <c r="D111" s="51" t="s">
        <v>48</v>
      </c>
      <c r="E111" s="12" t="s">
        <v>16</v>
      </c>
      <c r="F111" s="23">
        <f>(13000+20000)*0.47/58</f>
        <v>267.41379310344826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</row>
    <row r="112" spans="1:20" s="52" customFormat="1" x14ac:dyDescent="0.25">
      <c r="A112" s="64"/>
      <c r="B112" s="67"/>
      <c r="C112" s="67"/>
      <c r="D112" s="51" t="s">
        <v>59</v>
      </c>
      <c r="E112" s="12" t="s">
        <v>16</v>
      </c>
      <c r="F112" s="23">
        <f>0.47*92256/58</f>
        <v>747.59172413793101</v>
      </c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</row>
    <row r="113" spans="1:20" s="52" customFormat="1" x14ac:dyDescent="0.25">
      <c r="A113" s="64"/>
      <c r="B113" s="67"/>
      <c r="C113" s="67"/>
      <c r="D113" s="51" t="s">
        <v>37</v>
      </c>
      <c r="E113" s="12" t="s">
        <v>16</v>
      </c>
      <c r="F113" s="23">
        <f>0.47*50000/58</f>
        <v>405.17241379310343</v>
      </c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</row>
    <row r="114" spans="1:20" s="52" customFormat="1" x14ac:dyDescent="0.25">
      <c r="A114" s="64"/>
      <c r="B114" s="67"/>
      <c r="C114" s="67"/>
      <c r="D114" s="51" t="s">
        <v>51</v>
      </c>
      <c r="E114" s="12" t="s">
        <v>52</v>
      </c>
      <c r="F114" s="23">
        <v>40</v>
      </c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</row>
    <row r="115" spans="1:20" s="52" customFormat="1" x14ac:dyDescent="0.25">
      <c r="A115" s="64"/>
      <c r="B115" s="67"/>
      <c r="C115" s="67"/>
      <c r="D115" s="51" t="s">
        <v>60</v>
      </c>
      <c r="E115" s="41" t="s">
        <v>16</v>
      </c>
      <c r="F115" s="23">
        <f>0.47*(48000+3200+1250000)/58</f>
        <v>10544.206896551725</v>
      </c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</row>
    <row r="116" spans="1:20" s="52" customFormat="1" x14ac:dyDescent="0.25">
      <c r="A116" s="65"/>
      <c r="B116" s="68"/>
      <c r="C116" s="68"/>
      <c r="D116" s="51" t="s">
        <v>35</v>
      </c>
      <c r="E116" s="41" t="s">
        <v>16</v>
      </c>
      <c r="F116" s="23">
        <f>(76500+33744)*0.31/58</f>
        <v>589.23517241379307</v>
      </c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</row>
    <row r="117" spans="1:20" s="52" customFormat="1" ht="21" customHeight="1" x14ac:dyDescent="0.25">
      <c r="A117" s="63" t="s">
        <v>63</v>
      </c>
      <c r="B117" s="66" t="s">
        <v>64</v>
      </c>
      <c r="C117" s="66" t="s">
        <v>10</v>
      </c>
      <c r="D117" s="60" t="s">
        <v>11</v>
      </c>
      <c r="E117" s="61"/>
      <c r="F117" s="62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</row>
    <row r="118" spans="1:20" s="52" customFormat="1" x14ac:dyDescent="0.25">
      <c r="A118" s="64"/>
      <c r="B118" s="67"/>
      <c r="C118" s="67"/>
      <c r="D118" s="59" t="s">
        <v>12</v>
      </c>
      <c r="E118" s="59"/>
      <c r="F118" s="59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</row>
    <row r="119" spans="1:20" s="52" customFormat="1" x14ac:dyDescent="0.25">
      <c r="A119" s="64"/>
      <c r="B119" s="67"/>
      <c r="C119" s="67"/>
      <c r="D119" s="40" t="s">
        <v>13</v>
      </c>
      <c r="E119" s="41" t="s">
        <v>14</v>
      </c>
      <c r="F119" s="42">
        <v>35.049999999999997</v>
      </c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</row>
    <row r="120" spans="1:20" s="52" customFormat="1" x14ac:dyDescent="0.25">
      <c r="A120" s="64"/>
      <c r="B120" s="67"/>
      <c r="C120" s="67"/>
      <c r="D120" s="43" t="s">
        <v>15</v>
      </c>
      <c r="E120" s="44" t="s">
        <v>16</v>
      </c>
      <c r="F120" s="42">
        <v>141865.25499999998</v>
      </c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</row>
    <row r="121" spans="1:20" s="52" customFormat="1" x14ac:dyDescent="0.25">
      <c r="A121" s="64"/>
      <c r="B121" s="67"/>
      <c r="C121" s="67"/>
      <c r="D121" s="45" t="s">
        <v>17</v>
      </c>
      <c r="E121" s="44" t="s">
        <v>16</v>
      </c>
      <c r="F121" s="23">
        <f>F120*30.2%</f>
        <v>42843.30700999999</v>
      </c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</row>
    <row r="122" spans="1:20" s="52" customFormat="1" ht="15" customHeight="1" x14ac:dyDescent="0.25">
      <c r="A122" s="64"/>
      <c r="B122" s="67"/>
      <c r="C122" s="67"/>
      <c r="D122" s="60" t="s">
        <v>18</v>
      </c>
      <c r="E122" s="61"/>
      <c r="F122" s="6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</row>
    <row r="123" spans="1:20" s="52" customFormat="1" x14ac:dyDescent="0.25">
      <c r="A123" s="64"/>
      <c r="B123" s="67"/>
      <c r="C123" s="67"/>
      <c r="D123" s="59" t="s">
        <v>19</v>
      </c>
      <c r="E123" s="59"/>
      <c r="F123" s="59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</row>
    <row r="124" spans="1:20" s="52" customFormat="1" x14ac:dyDescent="0.25">
      <c r="A124" s="64"/>
      <c r="B124" s="67"/>
      <c r="C124" s="67"/>
      <c r="D124" s="13" t="s">
        <v>20</v>
      </c>
      <c r="E124" s="25" t="s">
        <v>21</v>
      </c>
      <c r="F124" s="10">
        <v>4445.0494157061503</v>
      </c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</row>
    <row r="125" spans="1:20" s="52" customFormat="1" x14ac:dyDescent="0.25">
      <c r="A125" s="64"/>
      <c r="B125" s="67"/>
      <c r="C125" s="67"/>
      <c r="D125" s="13" t="s">
        <v>23</v>
      </c>
      <c r="E125" s="25" t="s">
        <v>24</v>
      </c>
      <c r="F125" s="10">
        <v>22041.900672983273</v>
      </c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</row>
    <row r="126" spans="1:20" s="52" customFormat="1" ht="15.75" x14ac:dyDescent="0.25">
      <c r="A126" s="64"/>
      <c r="B126" s="67"/>
      <c r="C126" s="67"/>
      <c r="D126" s="13" t="s">
        <v>25</v>
      </c>
      <c r="E126" s="25" t="s">
        <v>26</v>
      </c>
      <c r="F126" s="10">
        <v>874.16970378969222</v>
      </c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</row>
    <row r="127" spans="1:20" s="52" customFormat="1" x14ac:dyDescent="0.25">
      <c r="A127" s="64"/>
      <c r="B127" s="67"/>
      <c r="C127" s="67"/>
      <c r="D127" s="46" t="s">
        <v>56</v>
      </c>
      <c r="E127" s="25" t="s">
        <v>29</v>
      </c>
      <c r="F127" s="47">
        <v>10311.990207520881</v>
      </c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</row>
    <row r="128" spans="1:20" s="52" customFormat="1" ht="28.5" customHeight="1" x14ac:dyDescent="0.25">
      <c r="A128" s="64"/>
      <c r="B128" s="67"/>
      <c r="C128" s="67"/>
      <c r="D128" s="60" t="s">
        <v>27</v>
      </c>
      <c r="E128" s="61"/>
      <c r="F128" s="62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</row>
    <row r="129" spans="1:20" s="52" customFormat="1" x14ac:dyDescent="0.25">
      <c r="A129" s="64"/>
      <c r="B129" s="67"/>
      <c r="C129" s="67"/>
      <c r="D129" s="9" t="s">
        <v>28</v>
      </c>
      <c r="E129" s="8" t="s">
        <v>29</v>
      </c>
      <c r="F129" s="29">
        <f>12400*0.08/10</f>
        <v>99.2</v>
      </c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</row>
    <row r="130" spans="1:20" s="52" customFormat="1" x14ac:dyDescent="0.25">
      <c r="A130" s="64"/>
      <c r="B130" s="67"/>
      <c r="C130" s="67"/>
      <c r="D130" s="9" t="s">
        <v>30</v>
      </c>
      <c r="E130" s="8" t="s">
        <v>29</v>
      </c>
      <c r="F130" s="29">
        <f>(40000+1000)*0.08/10</f>
        <v>328</v>
      </c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</row>
    <row r="131" spans="1:20" s="52" customFormat="1" ht="25.5" x14ac:dyDescent="0.25">
      <c r="A131" s="64"/>
      <c r="B131" s="67"/>
      <c r="C131" s="67"/>
      <c r="D131" s="9" t="s">
        <v>57</v>
      </c>
      <c r="E131" s="8" t="s">
        <v>29</v>
      </c>
      <c r="F131" s="10">
        <f>0.12*(10000+2500)/10</f>
        <v>150</v>
      </c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</row>
    <row r="132" spans="1:20" s="52" customFormat="1" x14ac:dyDescent="0.25">
      <c r="A132" s="64"/>
      <c r="B132" s="67"/>
      <c r="C132" s="67"/>
      <c r="D132" s="9" t="s">
        <v>33</v>
      </c>
      <c r="E132" s="8" t="s">
        <v>29</v>
      </c>
      <c r="F132" s="42">
        <f>(50400+24400)*0.12/10</f>
        <v>897.6</v>
      </c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</row>
    <row r="133" spans="1:20" s="52" customFormat="1" ht="38.25" x14ac:dyDescent="0.25">
      <c r="A133" s="64"/>
      <c r="B133" s="67"/>
      <c r="C133" s="67"/>
      <c r="D133" s="48" t="s">
        <v>34</v>
      </c>
      <c r="E133" s="8" t="s">
        <v>29</v>
      </c>
      <c r="F133" s="42">
        <f>24000*0.12/10</f>
        <v>288</v>
      </c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</row>
    <row r="134" spans="1:20" s="52" customFormat="1" x14ac:dyDescent="0.25">
      <c r="A134" s="64"/>
      <c r="B134" s="67"/>
      <c r="C134" s="67"/>
      <c r="D134" s="9" t="s">
        <v>35</v>
      </c>
      <c r="E134" s="8" t="s">
        <v>29</v>
      </c>
      <c r="F134" s="42">
        <f>52000*0.12/10</f>
        <v>624</v>
      </c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</row>
    <row r="135" spans="1:20" s="52" customFormat="1" x14ac:dyDescent="0.25">
      <c r="A135" s="64"/>
      <c r="B135" s="67"/>
      <c r="C135" s="67"/>
      <c r="D135" s="9" t="s">
        <v>36</v>
      </c>
      <c r="E135" s="8" t="s">
        <v>29</v>
      </c>
      <c r="F135" s="42">
        <f>30000*0.12/10</f>
        <v>360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</row>
    <row r="136" spans="1:20" s="52" customFormat="1" ht="25.5" x14ac:dyDescent="0.25">
      <c r="A136" s="64"/>
      <c r="B136" s="67"/>
      <c r="C136" s="67"/>
      <c r="D136" s="48" t="s">
        <v>58</v>
      </c>
      <c r="E136" s="8" t="s">
        <v>29</v>
      </c>
      <c r="F136" s="42">
        <f>24000*0.12/10</f>
        <v>288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</row>
    <row r="137" spans="1:20" s="52" customFormat="1" ht="28.5" customHeight="1" x14ac:dyDescent="0.25">
      <c r="A137" s="64"/>
      <c r="B137" s="67"/>
      <c r="C137" s="67"/>
      <c r="D137" s="60" t="s">
        <v>38</v>
      </c>
      <c r="E137" s="61"/>
      <c r="F137" s="62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</row>
    <row r="138" spans="1:20" s="52" customFormat="1" x14ac:dyDescent="0.25">
      <c r="A138" s="64"/>
      <c r="B138" s="67"/>
      <c r="C138" s="67"/>
      <c r="D138" s="9" t="s">
        <v>39</v>
      </c>
      <c r="E138" s="49" t="s">
        <v>40</v>
      </c>
      <c r="F138" s="10">
        <v>8</v>
      </c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</row>
    <row r="139" spans="1:20" s="52" customFormat="1" x14ac:dyDescent="0.25">
      <c r="A139" s="64"/>
      <c r="B139" s="67"/>
      <c r="C139" s="67"/>
      <c r="D139" s="60" t="s">
        <v>41</v>
      </c>
      <c r="E139" s="61"/>
      <c r="F139" s="62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</row>
    <row r="140" spans="1:20" s="52" customFormat="1" x14ac:dyDescent="0.25">
      <c r="A140" s="64"/>
      <c r="B140" s="67"/>
      <c r="C140" s="67"/>
      <c r="D140" s="9" t="s">
        <v>42</v>
      </c>
      <c r="E140" s="9" t="s">
        <v>29</v>
      </c>
      <c r="F140" s="10">
        <f>0.12*7000/10</f>
        <v>84</v>
      </c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</row>
    <row r="141" spans="1:20" s="52" customFormat="1" ht="31.5" customHeight="1" x14ac:dyDescent="0.25">
      <c r="A141" s="64"/>
      <c r="B141" s="67"/>
      <c r="C141" s="67"/>
      <c r="D141" s="59" t="s">
        <v>44</v>
      </c>
      <c r="E141" s="59"/>
      <c r="F141" s="59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</row>
    <row r="142" spans="1:20" s="52" customFormat="1" ht="25.5" x14ac:dyDescent="0.25">
      <c r="A142" s="64"/>
      <c r="B142" s="67"/>
      <c r="C142" s="67"/>
      <c r="D142" s="50" t="s">
        <v>45</v>
      </c>
      <c r="E142" s="8" t="s">
        <v>14</v>
      </c>
      <c r="F142" s="10">
        <v>15.9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</row>
    <row r="143" spans="1:20" s="52" customFormat="1" x14ac:dyDescent="0.25">
      <c r="A143" s="64"/>
      <c r="B143" s="67"/>
      <c r="C143" s="67"/>
      <c r="D143" s="43" t="s">
        <v>15</v>
      </c>
      <c r="E143" s="44" t="s">
        <v>16</v>
      </c>
      <c r="F143" s="23">
        <v>60799.395000000019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</row>
    <row r="144" spans="1:20" s="52" customFormat="1" x14ac:dyDescent="0.25">
      <c r="A144" s="64"/>
      <c r="B144" s="67"/>
      <c r="C144" s="67"/>
      <c r="D144" s="45" t="s">
        <v>17</v>
      </c>
      <c r="E144" s="44" t="s">
        <v>16</v>
      </c>
      <c r="F144" s="23">
        <f>F143*30.2%</f>
        <v>18361.417290000005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</row>
    <row r="145" spans="1:20" s="52" customFormat="1" x14ac:dyDescent="0.25">
      <c r="A145" s="64"/>
      <c r="B145" s="67"/>
      <c r="C145" s="67"/>
      <c r="D145" s="60" t="s">
        <v>46</v>
      </c>
      <c r="E145" s="61"/>
      <c r="F145" s="62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</row>
    <row r="146" spans="1:20" s="52" customFormat="1" x14ac:dyDescent="0.25">
      <c r="A146" s="64"/>
      <c r="B146" s="67"/>
      <c r="C146" s="67"/>
      <c r="D146" s="51" t="s">
        <v>47</v>
      </c>
      <c r="E146" s="12" t="s">
        <v>16</v>
      </c>
      <c r="F146" s="23">
        <f>10000*0.12/10</f>
        <v>120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</row>
    <row r="147" spans="1:20" s="52" customFormat="1" x14ac:dyDescent="0.25">
      <c r="A147" s="64"/>
      <c r="B147" s="67"/>
      <c r="C147" s="67"/>
      <c r="D147" s="51" t="s">
        <v>48</v>
      </c>
      <c r="E147" s="12" t="s">
        <v>16</v>
      </c>
      <c r="F147" s="23">
        <f>(13000+20000)*0.12/10</f>
        <v>396</v>
      </c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</row>
    <row r="148" spans="1:20" s="52" customFormat="1" x14ac:dyDescent="0.25">
      <c r="A148" s="64"/>
      <c r="B148" s="67"/>
      <c r="C148" s="67"/>
      <c r="D148" s="51" t="s">
        <v>59</v>
      </c>
      <c r="E148" s="12" t="s">
        <v>16</v>
      </c>
      <c r="F148" s="23">
        <f>0.12*92256/10</f>
        <v>1107.0719999999999</v>
      </c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</row>
    <row r="149" spans="1:20" s="52" customFormat="1" x14ac:dyDescent="0.25">
      <c r="A149" s="64"/>
      <c r="B149" s="67"/>
      <c r="C149" s="67"/>
      <c r="D149" s="51" t="s">
        <v>37</v>
      </c>
      <c r="E149" s="12" t="s">
        <v>16</v>
      </c>
      <c r="F149" s="23">
        <f>0.12*50000/10</f>
        <v>600</v>
      </c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</row>
    <row r="150" spans="1:20" s="52" customFormat="1" x14ac:dyDescent="0.25">
      <c r="A150" s="64"/>
      <c r="B150" s="67"/>
      <c r="C150" s="67"/>
      <c r="D150" s="51" t="s">
        <v>51</v>
      </c>
      <c r="E150" s="12" t="s">
        <v>52</v>
      </c>
      <c r="F150" s="23">
        <v>40</v>
      </c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</row>
    <row r="151" spans="1:20" s="52" customFormat="1" x14ac:dyDescent="0.25">
      <c r="A151" s="64"/>
      <c r="B151" s="67"/>
      <c r="C151" s="67"/>
      <c r="D151" s="51" t="s">
        <v>60</v>
      </c>
      <c r="E151" s="41" t="s">
        <v>16</v>
      </c>
      <c r="F151" s="23">
        <f>0.12*(48000+3200+1250000)/10</f>
        <v>15614.4</v>
      </c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</row>
    <row r="152" spans="1:20" s="52" customFormat="1" x14ac:dyDescent="0.25">
      <c r="A152" s="65"/>
      <c r="B152" s="68"/>
      <c r="C152" s="68"/>
      <c r="D152" s="51" t="s">
        <v>35</v>
      </c>
      <c r="E152" s="41" t="s">
        <v>16</v>
      </c>
      <c r="F152" s="23">
        <f>(76500+33744)*0.08/10</f>
        <v>881.952</v>
      </c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</row>
    <row r="153" spans="1:20" s="52" customFormat="1" ht="18" customHeight="1" x14ac:dyDescent="0.25">
      <c r="A153" s="63" t="s">
        <v>77</v>
      </c>
      <c r="B153" s="73" t="s">
        <v>65</v>
      </c>
      <c r="C153" s="66" t="s">
        <v>10</v>
      </c>
      <c r="D153" s="60" t="s">
        <v>11</v>
      </c>
      <c r="E153" s="61"/>
      <c r="F153" s="62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</row>
    <row r="154" spans="1:20" s="52" customFormat="1" x14ac:dyDescent="0.25">
      <c r="A154" s="64"/>
      <c r="B154" s="74"/>
      <c r="C154" s="67"/>
      <c r="D154" s="59" t="s">
        <v>12</v>
      </c>
      <c r="E154" s="59"/>
      <c r="F154" s="59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</row>
    <row r="155" spans="1:20" s="52" customFormat="1" x14ac:dyDescent="0.25">
      <c r="A155" s="64"/>
      <c r="B155" s="74"/>
      <c r="C155" s="67"/>
      <c r="D155" s="40" t="s">
        <v>13</v>
      </c>
      <c r="E155" s="41" t="s">
        <v>14</v>
      </c>
      <c r="F155" s="42" t="s">
        <v>22</v>
      </c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</row>
    <row r="156" spans="1:20" s="52" customFormat="1" x14ac:dyDescent="0.25">
      <c r="A156" s="64"/>
      <c r="B156" s="74"/>
      <c r="C156" s="67"/>
      <c r="D156" s="43" t="s">
        <v>15</v>
      </c>
      <c r="E156" s="44" t="s">
        <v>16</v>
      </c>
      <c r="F156" s="42" t="s">
        <v>22</v>
      </c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</row>
    <row r="157" spans="1:20" s="52" customFormat="1" x14ac:dyDescent="0.25">
      <c r="A157" s="64"/>
      <c r="B157" s="74"/>
      <c r="C157" s="67"/>
      <c r="D157" s="45" t="s">
        <v>17</v>
      </c>
      <c r="E157" s="44" t="s">
        <v>16</v>
      </c>
      <c r="F157" s="42" t="s">
        <v>22</v>
      </c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</row>
    <row r="158" spans="1:20" s="52" customFormat="1" x14ac:dyDescent="0.25">
      <c r="A158" s="64"/>
      <c r="B158" s="74"/>
      <c r="C158" s="67"/>
      <c r="D158" s="60" t="s">
        <v>18</v>
      </c>
      <c r="E158" s="61"/>
      <c r="F158" s="62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</row>
    <row r="159" spans="1:20" s="52" customFormat="1" x14ac:dyDescent="0.25">
      <c r="A159" s="64"/>
      <c r="B159" s="74"/>
      <c r="C159" s="67"/>
      <c r="D159" s="60" t="s">
        <v>19</v>
      </c>
      <c r="E159" s="61"/>
      <c r="F159" s="62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</row>
    <row r="160" spans="1:20" s="52" customFormat="1" x14ac:dyDescent="0.25">
      <c r="A160" s="64"/>
      <c r="B160" s="74"/>
      <c r="C160" s="67"/>
      <c r="D160" s="13" t="s">
        <v>20</v>
      </c>
      <c r="E160" s="25" t="s">
        <v>21</v>
      </c>
      <c r="F160" s="10" t="s">
        <v>22</v>
      </c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</row>
    <row r="161" spans="1:20" s="52" customFormat="1" x14ac:dyDescent="0.25">
      <c r="A161" s="64"/>
      <c r="B161" s="74"/>
      <c r="C161" s="67"/>
      <c r="D161" s="13" t="s">
        <v>23</v>
      </c>
      <c r="E161" s="25" t="s">
        <v>24</v>
      </c>
      <c r="F161" s="87" t="s">
        <v>22</v>
      </c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</row>
    <row r="162" spans="1:20" s="52" customFormat="1" ht="15.75" x14ac:dyDescent="0.25">
      <c r="A162" s="64"/>
      <c r="B162" s="74"/>
      <c r="C162" s="67"/>
      <c r="D162" s="13" t="s">
        <v>25</v>
      </c>
      <c r="E162" s="25" t="s">
        <v>26</v>
      </c>
      <c r="F162" s="10" t="s">
        <v>22</v>
      </c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</row>
    <row r="163" spans="1:20" s="52" customFormat="1" x14ac:dyDescent="0.25">
      <c r="A163" s="64"/>
      <c r="B163" s="74"/>
      <c r="C163" s="67"/>
      <c r="D163" s="46" t="s">
        <v>56</v>
      </c>
      <c r="E163" s="25" t="s">
        <v>29</v>
      </c>
      <c r="F163" s="47" t="s">
        <v>22</v>
      </c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</row>
    <row r="164" spans="1:20" s="52" customFormat="1" ht="31.5" customHeight="1" x14ac:dyDescent="0.25">
      <c r="A164" s="64"/>
      <c r="B164" s="74"/>
      <c r="C164" s="67"/>
      <c r="D164" s="60" t="s">
        <v>27</v>
      </c>
      <c r="E164" s="61"/>
      <c r="F164" s="62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</row>
    <row r="165" spans="1:20" s="52" customFormat="1" x14ac:dyDescent="0.25">
      <c r="A165" s="64"/>
      <c r="B165" s="74"/>
      <c r="C165" s="67"/>
      <c r="D165" s="9" t="s">
        <v>28</v>
      </c>
      <c r="E165" s="8" t="s">
        <v>29</v>
      </c>
      <c r="F165" s="29">
        <f>12400*0.11/119</f>
        <v>11.46218487394958</v>
      </c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</row>
    <row r="166" spans="1:20" s="52" customFormat="1" x14ac:dyDescent="0.25">
      <c r="A166" s="64"/>
      <c r="B166" s="74"/>
      <c r="C166" s="67"/>
      <c r="D166" s="9" t="s">
        <v>30</v>
      </c>
      <c r="E166" s="8" t="s">
        <v>29</v>
      </c>
      <c r="F166" s="29">
        <f>(40000+1000)*0.11/119</f>
        <v>37.899159663865547</v>
      </c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</row>
    <row r="167" spans="1:20" s="52" customFormat="1" x14ac:dyDescent="0.25">
      <c r="A167" s="64"/>
      <c r="B167" s="74"/>
      <c r="C167" s="67"/>
      <c r="D167" s="9" t="s">
        <v>31</v>
      </c>
      <c r="E167" s="8" t="s">
        <v>32</v>
      </c>
      <c r="F167" s="10" t="s">
        <v>22</v>
      </c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</row>
    <row r="168" spans="1:20" s="52" customFormat="1" x14ac:dyDescent="0.25">
      <c r="A168" s="64"/>
      <c r="B168" s="74"/>
      <c r="C168" s="67"/>
      <c r="D168" s="9" t="s">
        <v>33</v>
      </c>
      <c r="E168" s="8" t="s">
        <v>29</v>
      </c>
      <c r="F168" s="10" t="s">
        <v>22</v>
      </c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</row>
    <row r="169" spans="1:20" s="52" customFormat="1" ht="38.25" x14ac:dyDescent="0.25">
      <c r="A169" s="64"/>
      <c r="B169" s="74"/>
      <c r="C169" s="67"/>
      <c r="D169" s="48" t="s">
        <v>34</v>
      </c>
      <c r="E169" s="8" t="s">
        <v>29</v>
      </c>
      <c r="F169" s="10" t="s">
        <v>22</v>
      </c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</row>
    <row r="170" spans="1:20" s="52" customFormat="1" x14ac:dyDescent="0.25">
      <c r="A170" s="64"/>
      <c r="B170" s="74"/>
      <c r="C170" s="67"/>
      <c r="D170" s="9" t="s">
        <v>35</v>
      </c>
      <c r="E170" s="8" t="s">
        <v>29</v>
      </c>
      <c r="F170" s="10" t="s">
        <v>22</v>
      </c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</row>
    <row r="171" spans="1:20" s="52" customFormat="1" x14ac:dyDescent="0.25">
      <c r="A171" s="64"/>
      <c r="B171" s="74"/>
      <c r="C171" s="67"/>
      <c r="D171" s="9" t="s">
        <v>36</v>
      </c>
      <c r="E171" s="8" t="s">
        <v>29</v>
      </c>
      <c r="F171" s="10" t="s">
        <v>22</v>
      </c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</row>
    <row r="172" spans="1:20" s="52" customFormat="1" ht="25.5" x14ac:dyDescent="0.25">
      <c r="A172" s="64"/>
      <c r="B172" s="74"/>
      <c r="C172" s="67"/>
      <c r="D172" s="48" t="s">
        <v>58</v>
      </c>
      <c r="E172" s="8" t="s">
        <v>29</v>
      </c>
      <c r="F172" s="10" t="s">
        <v>22</v>
      </c>
      <c r="G172" s="6"/>
      <c r="H172"/>
      <c r="I172"/>
      <c r="J172"/>
      <c r="K172"/>
      <c r="L172"/>
      <c r="M172"/>
      <c r="N172"/>
      <c r="O172"/>
      <c r="P172"/>
      <c r="Q172"/>
      <c r="R172"/>
      <c r="S172"/>
      <c r="T172"/>
    </row>
    <row r="173" spans="1:20" s="52" customFormat="1" ht="31.5" customHeight="1" x14ac:dyDescent="0.25">
      <c r="A173" s="64"/>
      <c r="B173" s="74"/>
      <c r="C173" s="67"/>
      <c r="D173" s="60" t="s">
        <v>38</v>
      </c>
      <c r="E173" s="61"/>
      <c r="F173" s="62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</row>
    <row r="174" spans="1:20" s="52" customFormat="1" x14ac:dyDescent="0.25">
      <c r="A174" s="64"/>
      <c r="B174" s="74"/>
      <c r="C174" s="67"/>
      <c r="D174" s="9" t="s">
        <v>39</v>
      </c>
      <c r="E174" s="53" t="s">
        <v>40</v>
      </c>
      <c r="F174" s="10" t="s">
        <v>22</v>
      </c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</row>
    <row r="175" spans="1:20" s="52" customFormat="1" x14ac:dyDescent="0.25">
      <c r="A175" s="64"/>
      <c r="B175" s="74"/>
      <c r="C175" s="67"/>
      <c r="D175" s="60" t="s">
        <v>41</v>
      </c>
      <c r="E175" s="61"/>
      <c r="F175" s="62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</row>
    <row r="176" spans="1:20" s="52" customFormat="1" x14ac:dyDescent="0.25">
      <c r="A176" s="64"/>
      <c r="B176" s="74"/>
      <c r="C176" s="67"/>
      <c r="D176" s="9" t="s">
        <v>42</v>
      </c>
      <c r="E176" s="9" t="s">
        <v>43</v>
      </c>
      <c r="F176" s="10" t="s">
        <v>22</v>
      </c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</row>
    <row r="177" spans="1:20" s="52" customFormat="1" ht="33.75" customHeight="1" x14ac:dyDescent="0.25">
      <c r="A177" s="64"/>
      <c r="B177" s="74"/>
      <c r="C177" s="67"/>
      <c r="D177" s="59" t="s">
        <v>44</v>
      </c>
      <c r="E177" s="59"/>
      <c r="F177" s="59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</row>
    <row r="178" spans="1:20" s="52" customFormat="1" ht="25.5" x14ac:dyDescent="0.25">
      <c r="A178" s="64"/>
      <c r="B178" s="74"/>
      <c r="C178" s="67"/>
      <c r="D178" s="50" t="s">
        <v>45</v>
      </c>
      <c r="E178" s="8" t="s">
        <v>14</v>
      </c>
      <c r="F178" s="10">
        <v>15.9</v>
      </c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</row>
    <row r="179" spans="1:20" s="52" customFormat="1" x14ac:dyDescent="0.25">
      <c r="A179" s="64"/>
      <c r="B179" s="74"/>
      <c r="C179" s="67"/>
      <c r="D179" s="43" t="s">
        <v>15</v>
      </c>
      <c r="E179" s="44" t="s">
        <v>16</v>
      </c>
      <c r="F179" s="23">
        <v>10612.18</v>
      </c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</row>
    <row r="180" spans="1:20" s="52" customFormat="1" x14ac:dyDescent="0.25">
      <c r="A180" s="64"/>
      <c r="B180" s="74"/>
      <c r="C180" s="67"/>
      <c r="D180" s="45" t="s">
        <v>17</v>
      </c>
      <c r="E180" s="44" t="s">
        <v>16</v>
      </c>
      <c r="F180" s="23">
        <f>F179*30.2%</f>
        <v>3204.8783600000002</v>
      </c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</row>
    <row r="181" spans="1:20" s="52" customFormat="1" x14ac:dyDescent="0.25">
      <c r="A181" s="64"/>
      <c r="B181" s="74"/>
      <c r="C181" s="67"/>
      <c r="D181" s="60" t="s">
        <v>46</v>
      </c>
      <c r="E181" s="61"/>
      <c r="F181" s="62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</row>
    <row r="182" spans="1:20" s="52" customFormat="1" x14ac:dyDescent="0.25">
      <c r="A182" s="64"/>
      <c r="B182" s="74"/>
      <c r="C182" s="67"/>
      <c r="D182" s="51" t="s">
        <v>47</v>
      </c>
      <c r="E182" s="12" t="s">
        <v>16</v>
      </c>
      <c r="F182" s="23" t="s">
        <v>22</v>
      </c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</row>
    <row r="183" spans="1:20" s="52" customFormat="1" x14ac:dyDescent="0.25">
      <c r="A183" s="64"/>
      <c r="B183" s="74"/>
      <c r="C183" s="67"/>
      <c r="D183" s="51" t="s">
        <v>48</v>
      </c>
      <c r="E183" s="12" t="s">
        <v>16</v>
      </c>
      <c r="F183" s="23" t="s">
        <v>22</v>
      </c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</row>
    <row r="184" spans="1:20" s="52" customFormat="1" ht="25.5" x14ac:dyDescent="0.25">
      <c r="A184" s="64"/>
      <c r="B184" s="74"/>
      <c r="C184" s="67"/>
      <c r="D184" s="51" t="s">
        <v>66</v>
      </c>
      <c r="E184" s="12" t="s">
        <v>16</v>
      </c>
      <c r="F184" s="23" t="s">
        <v>22</v>
      </c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</row>
    <row r="185" spans="1:20" s="52" customFormat="1" ht="38.25" x14ac:dyDescent="0.25">
      <c r="A185" s="64"/>
      <c r="B185" s="74"/>
      <c r="C185" s="67"/>
      <c r="D185" s="51" t="s">
        <v>50</v>
      </c>
      <c r="E185" s="12" t="s">
        <v>16</v>
      </c>
      <c r="F185" s="23" t="s">
        <v>22</v>
      </c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</row>
    <row r="186" spans="1:20" s="52" customFormat="1" x14ac:dyDescent="0.25">
      <c r="A186" s="64"/>
      <c r="B186" s="74"/>
      <c r="C186" s="67"/>
      <c r="D186" s="51" t="s">
        <v>54</v>
      </c>
      <c r="E186" s="41" t="s">
        <v>16</v>
      </c>
      <c r="F186" s="88">
        <v>994.95</v>
      </c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</row>
    <row r="187" spans="1:20" s="52" customFormat="1" ht="25.5" x14ac:dyDescent="0.25">
      <c r="A187" s="64"/>
      <c r="B187" s="74"/>
      <c r="C187" s="67"/>
      <c r="D187" s="51" t="s">
        <v>53</v>
      </c>
      <c r="E187" s="41" t="s">
        <v>16</v>
      </c>
      <c r="F187" s="23" t="s">
        <v>22</v>
      </c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</row>
    <row r="188" spans="1:20" s="52" customFormat="1" x14ac:dyDescent="0.25">
      <c r="A188" s="65"/>
      <c r="B188" s="75"/>
      <c r="C188" s="68"/>
      <c r="D188" s="51" t="s">
        <v>35</v>
      </c>
      <c r="E188" s="41" t="s">
        <v>16</v>
      </c>
      <c r="F188" s="23">
        <f>76500*0.11/200</f>
        <v>42.075000000000003</v>
      </c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</row>
    <row r="189" spans="1:20" s="52" customFormat="1" x14ac:dyDescent="0.25">
      <c r="A189" s="63" t="s">
        <v>78</v>
      </c>
      <c r="B189" s="73" t="s">
        <v>67</v>
      </c>
      <c r="C189" s="66" t="s">
        <v>10</v>
      </c>
      <c r="D189" s="60" t="s">
        <v>11</v>
      </c>
      <c r="E189" s="61"/>
      <c r="F189" s="62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</row>
    <row r="190" spans="1:20" s="52" customFormat="1" x14ac:dyDescent="0.25">
      <c r="A190" s="64"/>
      <c r="B190" s="74"/>
      <c r="C190" s="67"/>
      <c r="D190" s="59" t="s">
        <v>12</v>
      </c>
      <c r="E190" s="59"/>
      <c r="F190" s="59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</row>
    <row r="191" spans="1:20" s="52" customFormat="1" x14ac:dyDescent="0.25">
      <c r="A191" s="64"/>
      <c r="B191" s="74"/>
      <c r="C191" s="67"/>
      <c r="D191" s="40" t="s">
        <v>13</v>
      </c>
      <c r="E191" s="41" t="s">
        <v>14</v>
      </c>
      <c r="F191" s="42" t="s">
        <v>22</v>
      </c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</row>
    <row r="192" spans="1:20" s="52" customFormat="1" x14ac:dyDescent="0.25">
      <c r="A192" s="64"/>
      <c r="B192" s="74"/>
      <c r="C192" s="67"/>
      <c r="D192" s="43" t="s">
        <v>15</v>
      </c>
      <c r="E192" s="44" t="s">
        <v>16</v>
      </c>
      <c r="F192" s="42">
        <v>62863.009999999995</v>
      </c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</row>
    <row r="193" spans="1:20" s="52" customFormat="1" x14ac:dyDescent="0.25">
      <c r="A193" s="64"/>
      <c r="B193" s="74"/>
      <c r="C193" s="67"/>
      <c r="D193" s="45" t="s">
        <v>17</v>
      </c>
      <c r="E193" s="44" t="s">
        <v>16</v>
      </c>
      <c r="F193" s="42">
        <f>F192*30.2%</f>
        <v>18984.629019999997</v>
      </c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</row>
    <row r="194" spans="1:20" s="52" customFormat="1" ht="15" customHeight="1" x14ac:dyDescent="0.25">
      <c r="A194" s="64"/>
      <c r="B194" s="74"/>
      <c r="C194" s="67"/>
      <c r="D194" s="60" t="s">
        <v>18</v>
      </c>
      <c r="E194" s="61"/>
      <c r="F194" s="62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</row>
    <row r="195" spans="1:20" s="52" customFormat="1" x14ac:dyDescent="0.25">
      <c r="A195" s="64"/>
      <c r="B195" s="74"/>
      <c r="C195" s="67"/>
      <c r="D195" s="60" t="s">
        <v>19</v>
      </c>
      <c r="E195" s="61"/>
      <c r="F195" s="62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</row>
    <row r="196" spans="1:20" s="52" customFormat="1" x14ac:dyDescent="0.25">
      <c r="A196" s="64"/>
      <c r="B196" s="74"/>
      <c r="C196" s="67"/>
      <c r="D196" s="13" t="s">
        <v>20</v>
      </c>
      <c r="E196" s="25" t="s">
        <v>21</v>
      </c>
      <c r="F196" s="10" t="s">
        <v>22</v>
      </c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</row>
    <row r="197" spans="1:20" s="52" customFormat="1" x14ac:dyDescent="0.25">
      <c r="A197" s="64"/>
      <c r="B197" s="74"/>
      <c r="C197" s="67"/>
      <c r="D197" s="13" t="s">
        <v>23</v>
      </c>
      <c r="E197" s="25" t="s">
        <v>24</v>
      </c>
      <c r="F197" s="10" t="s">
        <v>22</v>
      </c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</row>
    <row r="198" spans="1:20" s="52" customFormat="1" ht="15.75" x14ac:dyDescent="0.25">
      <c r="A198" s="64"/>
      <c r="B198" s="74"/>
      <c r="C198" s="67"/>
      <c r="D198" s="13" t="s">
        <v>25</v>
      </c>
      <c r="E198" s="25" t="s">
        <v>26</v>
      </c>
      <c r="F198" s="10" t="s">
        <v>22</v>
      </c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</row>
    <row r="199" spans="1:20" s="52" customFormat="1" x14ac:dyDescent="0.25">
      <c r="A199" s="64"/>
      <c r="B199" s="74"/>
      <c r="C199" s="67"/>
      <c r="D199" s="46" t="s">
        <v>56</v>
      </c>
      <c r="E199" s="25" t="s">
        <v>29</v>
      </c>
      <c r="F199" s="47" t="s">
        <v>22</v>
      </c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</row>
    <row r="200" spans="1:20" s="52" customFormat="1" ht="33" customHeight="1" x14ac:dyDescent="0.25">
      <c r="A200" s="64"/>
      <c r="B200" s="74"/>
      <c r="C200" s="67"/>
      <c r="D200" s="60" t="s">
        <v>27</v>
      </c>
      <c r="E200" s="61"/>
      <c r="F200" s="62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</row>
    <row r="201" spans="1:20" s="52" customFormat="1" x14ac:dyDescent="0.25">
      <c r="A201" s="64"/>
      <c r="B201" s="74"/>
      <c r="C201" s="67"/>
      <c r="D201" s="9" t="s">
        <v>28</v>
      </c>
      <c r="E201" s="8" t="s">
        <v>29</v>
      </c>
      <c r="F201" s="29">
        <f>12400*0.16/55</f>
        <v>36.072727272727271</v>
      </c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</row>
    <row r="202" spans="1:20" s="52" customFormat="1" x14ac:dyDescent="0.25">
      <c r="A202" s="64"/>
      <c r="B202" s="74"/>
      <c r="C202" s="67"/>
      <c r="D202" s="9" t="s">
        <v>30</v>
      </c>
      <c r="E202" s="8" t="s">
        <v>29</v>
      </c>
      <c r="F202" s="29">
        <f>(40000+1000)*0.16/55</f>
        <v>119.27272727272727</v>
      </c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</row>
    <row r="203" spans="1:20" s="52" customFormat="1" x14ac:dyDescent="0.25">
      <c r="A203" s="64"/>
      <c r="B203" s="74"/>
      <c r="C203" s="67"/>
      <c r="D203" s="9" t="s">
        <v>31</v>
      </c>
      <c r="E203" s="8" t="s">
        <v>32</v>
      </c>
      <c r="F203" s="10" t="s">
        <v>22</v>
      </c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</row>
    <row r="204" spans="1:20" s="52" customFormat="1" x14ac:dyDescent="0.25">
      <c r="A204" s="64"/>
      <c r="B204" s="74"/>
      <c r="C204" s="67"/>
      <c r="D204" s="9" t="s">
        <v>33</v>
      </c>
      <c r="E204" s="8" t="s">
        <v>29</v>
      </c>
      <c r="F204" s="10" t="s">
        <v>22</v>
      </c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</row>
    <row r="205" spans="1:20" s="52" customFormat="1" ht="38.25" x14ac:dyDescent="0.25">
      <c r="A205" s="64"/>
      <c r="B205" s="74"/>
      <c r="C205" s="67"/>
      <c r="D205" s="48" t="s">
        <v>34</v>
      </c>
      <c r="E205" s="8" t="s">
        <v>29</v>
      </c>
      <c r="F205" s="10" t="s">
        <v>22</v>
      </c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</row>
    <row r="206" spans="1:20" s="52" customFormat="1" x14ac:dyDescent="0.25">
      <c r="A206" s="64"/>
      <c r="B206" s="74"/>
      <c r="C206" s="67"/>
      <c r="D206" s="9" t="s">
        <v>35</v>
      </c>
      <c r="E206" s="8" t="s">
        <v>29</v>
      </c>
      <c r="F206" s="10" t="s">
        <v>22</v>
      </c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</row>
    <row r="207" spans="1:20" s="52" customFormat="1" x14ac:dyDescent="0.25">
      <c r="A207" s="64"/>
      <c r="B207" s="74"/>
      <c r="C207" s="67"/>
      <c r="D207" s="9" t="s">
        <v>36</v>
      </c>
      <c r="E207" s="8" t="s">
        <v>29</v>
      </c>
      <c r="F207" s="10" t="s">
        <v>22</v>
      </c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</row>
    <row r="208" spans="1:20" s="52" customFormat="1" ht="25.5" x14ac:dyDescent="0.25">
      <c r="A208" s="64"/>
      <c r="B208" s="74"/>
      <c r="C208" s="67"/>
      <c r="D208" s="48" t="s">
        <v>58</v>
      </c>
      <c r="E208" s="8" t="s">
        <v>29</v>
      </c>
      <c r="F208" s="10" t="s">
        <v>22</v>
      </c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</row>
    <row r="209" spans="1:20" s="52" customFormat="1" ht="27.75" customHeight="1" x14ac:dyDescent="0.25">
      <c r="A209" s="64"/>
      <c r="B209" s="74"/>
      <c r="C209" s="67"/>
      <c r="D209" s="60" t="s">
        <v>38</v>
      </c>
      <c r="E209" s="61"/>
      <c r="F209" s="62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</row>
    <row r="210" spans="1:20" s="52" customFormat="1" x14ac:dyDescent="0.25">
      <c r="A210" s="64"/>
      <c r="B210" s="74"/>
      <c r="C210" s="67"/>
      <c r="D210" s="9" t="s">
        <v>39</v>
      </c>
      <c r="E210" s="49" t="s">
        <v>40</v>
      </c>
      <c r="F210" s="10" t="s">
        <v>22</v>
      </c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</row>
    <row r="211" spans="1:20" s="52" customFormat="1" x14ac:dyDescent="0.25">
      <c r="A211" s="64"/>
      <c r="B211" s="74"/>
      <c r="C211" s="67"/>
      <c r="D211" s="60" t="s">
        <v>41</v>
      </c>
      <c r="E211" s="61"/>
      <c r="F211" s="62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</row>
    <row r="212" spans="1:20" s="52" customFormat="1" x14ac:dyDescent="0.25">
      <c r="A212" s="64"/>
      <c r="B212" s="74"/>
      <c r="C212" s="67"/>
      <c r="D212" s="9" t="s">
        <v>42</v>
      </c>
      <c r="E212" s="8" t="s">
        <v>43</v>
      </c>
      <c r="F212" s="10" t="s">
        <v>22</v>
      </c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</row>
    <row r="213" spans="1:20" s="52" customFormat="1" ht="27.75" customHeight="1" x14ac:dyDescent="0.25">
      <c r="A213" s="64"/>
      <c r="B213" s="74"/>
      <c r="C213" s="67"/>
      <c r="D213" s="60" t="s">
        <v>44</v>
      </c>
      <c r="E213" s="61"/>
      <c r="F213" s="62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</row>
    <row r="214" spans="1:20" s="52" customFormat="1" ht="25.5" x14ac:dyDescent="0.25">
      <c r="A214" s="64"/>
      <c r="B214" s="74"/>
      <c r="C214" s="67"/>
      <c r="D214" s="50" t="s">
        <v>45</v>
      </c>
      <c r="E214" s="8" t="s">
        <v>14</v>
      </c>
      <c r="F214" s="10">
        <v>15.9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</row>
    <row r="215" spans="1:20" s="52" customFormat="1" x14ac:dyDescent="0.25">
      <c r="A215" s="64"/>
      <c r="B215" s="74"/>
      <c r="C215" s="67"/>
      <c r="D215" s="43" t="s">
        <v>15</v>
      </c>
      <c r="E215" s="44" t="s">
        <v>16</v>
      </c>
      <c r="F215" s="23">
        <v>26941.290000000008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</row>
    <row r="216" spans="1:20" s="52" customFormat="1" x14ac:dyDescent="0.25">
      <c r="A216" s="64"/>
      <c r="B216" s="74"/>
      <c r="C216" s="67"/>
      <c r="D216" s="45" t="s">
        <v>17</v>
      </c>
      <c r="E216" s="44" t="s">
        <v>16</v>
      </c>
      <c r="F216" s="23">
        <f>F215*30.2%</f>
        <v>8136.269580000002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</row>
    <row r="217" spans="1:20" s="52" customFormat="1" x14ac:dyDescent="0.25">
      <c r="A217" s="64"/>
      <c r="B217" s="74"/>
      <c r="C217" s="67"/>
      <c r="D217" s="60" t="s">
        <v>46</v>
      </c>
      <c r="E217" s="61"/>
      <c r="F217" s="62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</row>
    <row r="218" spans="1:20" s="52" customFormat="1" x14ac:dyDescent="0.25">
      <c r="A218" s="64"/>
      <c r="B218" s="74"/>
      <c r="C218" s="67"/>
      <c r="D218" s="51" t="s">
        <v>47</v>
      </c>
      <c r="E218" s="12" t="s">
        <v>16</v>
      </c>
      <c r="F218" s="23" t="s">
        <v>22</v>
      </c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</row>
    <row r="219" spans="1:20" s="52" customFormat="1" x14ac:dyDescent="0.25">
      <c r="A219" s="64"/>
      <c r="B219" s="74"/>
      <c r="C219" s="67"/>
      <c r="D219" s="51" t="s">
        <v>48</v>
      </c>
      <c r="E219" s="12" t="s">
        <v>16</v>
      </c>
      <c r="F219" s="23" t="s">
        <v>22</v>
      </c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</row>
    <row r="220" spans="1:20" s="52" customFormat="1" ht="25.5" x14ac:dyDescent="0.25">
      <c r="A220" s="64"/>
      <c r="B220" s="74"/>
      <c r="C220" s="67"/>
      <c r="D220" s="51" t="s">
        <v>66</v>
      </c>
      <c r="E220" s="12" t="s">
        <v>16</v>
      </c>
      <c r="F220" s="23" t="s">
        <v>22</v>
      </c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</row>
    <row r="221" spans="1:20" s="52" customFormat="1" ht="38.25" x14ac:dyDescent="0.25">
      <c r="A221" s="64"/>
      <c r="B221" s="74"/>
      <c r="C221" s="67"/>
      <c r="D221" s="51" t="s">
        <v>50</v>
      </c>
      <c r="E221" s="12" t="s">
        <v>16</v>
      </c>
      <c r="F221" s="23" t="s">
        <v>22</v>
      </c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</row>
    <row r="222" spans="1:20" s="52" customFormat="1" x14ac:dyDescent="0.25">
      <c r="A222" s="64"/>
      <c r="B222" s="74"/>
      <c r="C222" s="67"/>
      <c r="D222" s="51" t="s">
        <v>54</v>
      </c>
      <c r="E222" s="41" t="s">
        <v>16</v>
      </c>
      <c r="F222" s="23">
        <f>962329*0.47/55</f>
        <v>8223.5387272727257</v>
      </c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</row>
    <row r="223" spans="1:20" s="52" customFormat="1" ht="25.5" x14ac:dyDescent="0.25">
      <c r="A223" s="64"/>
      <c r="B223" s="74"/>
      <c r="C223" s="67"/>
      <c r="D223" s="51" t="s">
        <v>53</v>
      </c>
      <c r="E223" s="41" t="s">
        <v>16</v>
      </c>
      <c r="F223" s="23" t="s">
        <v>22</v>
      </c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</row>
    <row r="224" spans="1:20" s="52" customFormat="1" x14ac:dyDescent="0.25">
      <c r="A224" s="65"/>
      <c r="B224" s="75"/>
      <c r="C224" s="68"/>
      <c r="D224" s="51" t="s">
        <v>35</v>
      </c>
      <c r="E224" s="41" t="s">
        <v>16</v>
      </c>
      <c r="F224" s="23">
        <f>76500*0.16/55</f>
        <v>222.54545454545453</v>
      </c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</row>
    <row r="225" spans="1:20" s="52" customFormat="1" ht="30.75" customHeight="1" x14ac:dyDescent="0.25">
      <c r="A225" s="63" t="s">
        <v>68</v>
      </c>
      <c r="B225" s="66" t="s">
        <v>69</v>
      </c>
      <c r="C225" s="66" t="s">
        <v>10</v>
      </c>
      <c r="D225" s="69" t="s">
        <v>11</v>
      </c>
      <c r="E225" s="70"/>
      <c r="F225" s="71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</row>
    <row r="226" spans="1:20" s="52" customFormat="1" x14ac:dyDescent="0.25">
      <c r="A226" s="64"/>
      <c r="B226" s="67"/>
      <c r="C226" s="67"/>
      <c r="D226" s="72" t="s">
        <v>12</v>
      </c>
      <c r="E226" s="72"/>
      <c r="F226" s="72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</row>
    <row r="227" spans="1:20" s="52" customFormat="1" x14ac:dyDescent="0.25">
      <c r="A227" s="64"/>
      <c r="B227" s="67"/>
      <c r="C227" s="67"/>
      <c r="D227" s="40" t="s">
        <v>70</v>
      </c>
      <c r="E227" s="41" t="s">
        <v>14</v>
      </c>
      <c r="F227" s="42">
        <v>35.049999999999997</v>
      </c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</row>
    <row r="228" spans="1:20" s="52" customFormat="1" x14ac:dyDescent="0.25">
      <c r="A228" s="64"/>
      <c r="B228" s="67"/>
      <c r="C228" s="67"/>
      <c r="D228" s="43" t="s">
        <v>15</v>
      </c>
      <c r="E228" s="44" t="s">
        <v>16</v>
      </c>
      <c r="F228" s="42">
        <v>6056.48</v>
      </c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</row>
    <row r="229" spans="1:20" s="52" customFormat="1" x14ac:dyDescent="0.25">
      <c r="A229" s="64"/>
      <c r="B229" s="67"/>
      <c r="C229" s="67"/>
      <c r="D229" s="45" t="s">
        <v>17</v>
      </c>
      <c r="E229" s="44" t="s">
        <v>16</v>
      </c>
      <c r="F229" s="23">
        <f>288863/120</f>
        <v>2407.1916666666666</v>
      </c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</row>
    <row r="230" spans="1:20" s="52" customFormat="1" x14ac:dyDescent="0.25">
      <c r="A230" s="64"/>
      <c r="B230" s="67"/>
      <c r="C230" s="67"/>
      <c r="D230" s="60" t="s">
        <v>18</v>
      </c>
      <c r="E230" s="61"/>
      <c r="F230" s="62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</row>
    <row r="231" spans="1:20" s="52" customFormat="1" x14ac:dyDescent="0.25">
      <c r="A231" s="64"/>
      <c r="B231" s="67"/>
      <c r="C231" s="67"/>
      <c r="D231" s="60" t="s">
        <v>19</v>
      </c>
      <c r="E231" s="61"/>
      <c r="F231" s="62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</row>
    <row r="232" spans="1:20" s="52" customFormat="1" x14ac:dyDescent="0.25">
      <c r="A232" s="64"/>
      <c r="B232" s="67"/>
      <c r="C232" s="67"/>
      <c r="D232" s="13" t="s">
        <v>20</v>
      </c>
      <c r="E232" s="25" t="s">
        <v>21</v>
      </c>
      <c r="F232" s="10" t="s">
        <v>22</v>
      </c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</row>
    <row r="233" spans="1:20" s="52" customFormat="1" x14ac:dyDescent="0.25">
      <c r="A233" s="64"/>
      <c r="B233" s="67"/>
      <c r="C233" s="67"/>
      <c r="D233" s="13" t="s">
        <v>23</v>
      </c>
      <c r="E233" s="25" t="s">
        <v>24</v>
      </c>
      <c r="F233" s="10" t="s">
        <v>22</v>
      </c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</row>
    <row r="234" spans="1:20" s="52" customFormat="1" ht="15.75" x14ac:dyDescent="0.25">
      <c r="A234" s="64"/>
      <c r="B234" s="67"/>
      <c r="C234" s="67"/>
      <c r="D234" s="13" t="s">
        <v>25</v>
      </c>
      <c r="E234" s="25" t="s">
        <v>26</v>
      </c>
      <c r="F234" s="10" t="s">
        <v>22</v>
      </c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</row>
    <row r="235" spans="1:20" s="52" customFormat="1" ht="31.5" customHeight="1" x14ac:dyDescent="0.25">
      <c r="A235" s="64"/>
      <c r="B235" s="67"/>
      <c r="C235" s="67"/>
      <c r="D235" s="60" t="s">
        <v>27</v>
      </c>
      <c r="E235" s="61"/>
      <c r="F235" s="62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</row>
    <row r="236" spans="1:20" s="52" customFormat="1" x14ac:dyDescent="0.25">
      <c r="A236" s="64"/>
      <c r="B236" s="67"/>
      <c r="C236" s="67"/>
      <c r="D236" s="9" t="s">
        <v>28</v>
      </c>
      <c r="E236" s="8" t="s">
        <v>29</v>
      </c>
      <c r="F236" s="29" t="s">
        <v>22</v>
      </c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</row>
    <row r="237" spans="1:20" s="52" customFormat="1" x14ac:dyDescent="0.25">
      <c r="A237" s="64"/>
      <c r="B237" s="67"/>
      <c r="C237" s="67"/>
      <c r="D237" s="9" t="s">
        <v>30</v>
      </c>
      <c r="E237" s="8" t="s">
        <v>29</v>
      </c>
      <c r="F237" s="29" t="s">
        <v>22</v>
      </c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</row>
    <row r="238" spans="1:20" s="52" customFormat="1" x14ac:dyDescent="0.25">
      <c r="A238" s="64"/>
      <c r="B238" s="67"/>
      <c r="C238" s="67"/>
      <c r="D238" s="9" t="s">
        <v>31</v>
      </c>
      <c r="E238" s="8" t="s">
        <v>32</v>
      </c>
      <c r="F238" s="29" t="s">
        <v>22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</row>
    <row r="239" spans="1:20" s="52" customFormat="1" x14ac:dyDescent="0.25">
      <c r="A239" s="64"/>
      <c r="B239" s="67"/>
      <c r="C239" s="67"/>
      <c r="D239" s="9" t="s">
        <v>33</v>
      </c>
      <c r="E239" s="8" t="s">
        <v>29</v>
      </c>
      <c r="F239" s="29" t="s">
        <v>22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</row>
    <row r="240" spans="1:20" s="52" customFormat="1" ht="38.25" x14ac:dyDescent="0.25">
      <c r="A240" s="64"/>
      <c r="B240" s="67"/>
      <c r="C240" s="67"/>
      <c r="D240" s="48" t="s">
        <v>34</v>
      </c>
      <c r="E240" s="8" t="s">
        <v>29</v>
      </c>
      <c r="F240" s="29" t="s">
        <v>22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</row>
    <row r="241" spans="1:20" s="52" customFormat="1" x14ac:dyDescent="0.25">
      <c r="A241" s="64"/>
      <c r="B241" s="67"/>
      <c r="C241" s="67"/>
      <c r="D241" s="9" t="s">
        <v>35</v>
      </c>
      <c r="E241" s="8" t="s">
        <v>29</v>
      </c>
      <c r="F241" s="29" t="s">
        <v>22</v>
      </c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</row>
    <row r="242" spans="1:20" s="52" customFormat="1" x14ac:dyDescent="0.25">
      <c r="A242" s="64"/>
      <c r="B242" s="67"/>
      <c r="C242" s="67"/>
      <c r="D242" s="9" t="s">
        <v>36</v>
      </c>
      <c r="E242" s="8" t="s">
        <v>29</v>
      </c>
      <c r="F242" s="29" t="s">
        <v>22</v>
      </c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</row>
    <row r="243" spans="1:20" s="52" customFormat="1" ht="25.5" x14ac:dyDescent="0.25">
      <c r="A243" s="64"/>
      <c r="B243" s="67"/>
      <c r="C243" s="67"/>
      <c r="D243" s="48" t="s">
        <v>58</v>
      </c>
      <c r="E243" s="8" t="s">
        <v>29</v>
      </c>
      <c r="F243" s="29" t="s">
        <v>22</v>
      </c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</row>
    <row r="244" spans="1:20" s="52" customFormat="1" ht="26.25" customHeight="1" x14ac:dyDescent="0.25">
      <c r="A244" s="64"/>
      <c r="B244" s="67"/>
      <c r="C244" s="67"/>
      <c r="D244" s="60" t="s">
        <v>38</v>
      </c>
      <c r="E244" s="61"/>
      <c r="F244" s="62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</row>
    <row r="245" spans="1:20" s="52" customFormat="1" x14ac:dyDescent="0.25">
      <c r="A245" s="64"/>
      <c r="B245" s="67"/>
      <c r="C245" s="67"/>
      <c r="D245" s="9" t="s">
        <v>39</v>
      </c>
      <c r="E245" s="49" t="s">
        <v>40</v>
      </c>
      <c r="F245" s="10" t="s">
        <v>22</v>
      </c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</row>
    <row r="246" spans="1:20" s="52" customFormat="1" x14ac:dyDescent="0.25">
      <c r="A246" s="64"/>
      <c r="B246" s="67"/>
      <c r="C246" s="67"/>
      <c r="D246" s="60" t="s">
        <v>41</v>
      </c>
      <c r="E246" s="61"/>
      <c r="F246" s="62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</row>
    <row r="247" spans="1:20" s="52" customFormat="1" x14ac:dyDescent="0.25">
      <c r="A247" s="64"/>
      <c r="B247" s="67"/>
      <c r="C247" s="67"/>
      <c r="D247" s="9" t="s">
        <v>42</v>
      </c>
      <c r="E247" s="8" t="s">
        <v>43</v>
      </c>
      <c r="F247" s="10" t="s">
        <v>22</v>
      </c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</row>
    <row r="248" spans="1:20" s="52" customFormat="1" ht="26.25" customHeight="1" x14ac:dyDescent="0.25">
      <c r="A248" s="64"/>
      <c r="B248" s="67"/>
      <c r="C248" s="67"/>
      <c r="D248" s="60" t="s">
        <v>44</v>
      </c>
      <c r="E248" s="61"/>
      <c r="F248" s="62"/>
      <c r="G248"/>
      <c r="H248"/>
      <c r="I248"/>
      <c r="J248"/>
      <c r="K248"/>
      <c r="L248"/>
      <c r="M248"/>
      <c r="N248"/>
      <c r="O248"/>
      <c r="P248"/>
      <c r="Q248"/>
    </row>
    <row r="249" spans="1:20" s="52" customFormat="1" ht="13.5" customHeight="1" x14ac:dyDescent="0.25">
      <c r="A249" s="64"/>
      <c r="B249" s="67"/>
      <c r="C249" s="67"/>
      <c r="D249" s="50" t="s">
        <v>45</v>
      </c>
      <c r="E249" s="8" t="s">
        <v>14</v>
      </c>
      <c r="F249" s="10" t="s">
        <v>22</v>
      </c>
      <c r="G249"/>
      <c r="H249"/>
      <c r="I249"/>
      <c r="J249"/>
      <c r="K249"/>
      <c r="L249"/>
      <c r="M249"/>
      <c r="N249"/>
      <c r="O249"/>
      <c r="P249"/>
      <c r="Q249"/>
    </row>
    <row r="250" spans="1:20" s="52" customFormat="1" x14ac:dyDescent="0.25">
      <c r="A250" s="64"/>
      <c r="B250" s="67"/>
      <c r="C250" s="67"/>
      <c r="D250" s="43" t="s">
        <v>15</v>
      </c>
      <c r="E250" s="44" t="s">
        <v>16</v>
      </c>
      <c r="F250" s="23" t="s">
        <v>22</v>
      </c>
      <c r="G250"/>
      <c r="H250"/>
      <c r="I250"/>
      <c r="J250"/>
      <c r="K250"/>
      <c r="L250"/>
      <c r="M250"/>
      <c r="N250"/>
      <c r="O250"/>
      <c r="P250"/>
      <c r="Q250"/>
    </row>
    <row r="251" spans="1:20" s="52" customFormat="1" x14ac:dyDescent="0.25">
      <c r="A251" s="64"/>
      <c r="B251" s="67"/>
      <c r="C251" s="67"/>
      <c r="D251" s="45" t="s">
        <v>17</v>
      </c>
      <c r="E251" s="44" t="s">
        <v>16</v>
      </c>
      <c r="F251" s="23" t="s">
        <v>22</v>
      </c>
      <c r="G251"/>
      <c r="H251"/>
      <c r="I251"/>
      <c r="J251"/>
      <c r="K251"/>
      <c r="L251"/>
      <c r="M251"/>
      <c r="N251"/>
      <c r="O251"/>
      <c r="P251"/>
      <c r="Q251"/>
    </row>
    <row r="252" spans="1:20" s="52" customFormat="1" x14ac:dyDescent="0.25">
      <c r="A252" s="64"/>
      <c r="B252" s="67"/>
      <c r="C252" s="67"/>
      <c r="D252" s="60" t="s">
        <v>46</v>
      </c>
      <c r="E252" s="61"/>
      <c r="F252" s="62"/>
      <c r="G252"/>
      <c r="H252"/>
      <c r="I252"/>
      <c r="J252"/>
      <c r="K252"/>
      <c r="L252"/>
      <c r="M252"/>
      <c r="N252"/>
      <c r="O252"/>
      <c r="P252"/>
      <c r="Q252"/>
    </row>
    <row r="253" spans="1:20" s="52" customFormat="1" x14ac:dyDescent="0.25">
      <c r="A253" s="64"/>
      <c r="B253" s="67"/>
      <c r="C253" s="67"/>
      <c r="D253" s="51" t="s">
        <v>47</v>
      </c>
      <c r="E253" s="12" t="s">
        <v>16</v>
      </c>
      <c r="F253" s="23" t="s">
        <v>22</v>
      </c>
      <c r="G253"/>
      <c r="H253"/>
      <c r="I253"/>
      <c r="J253"/>
      <c r="K253"/>
      <c r="L253"/>
      <c r="M253"/>
      <c r="N253"/>
      <c r="O253"/>
      <c r="P253"/>
      <c r="Q253"/>
    </row>
    <row r="254" spans="1:20" s="52" customFormat="1" x14ac:dyDescent="0.25">
      <c r="A254" s="64"/>
      <c r="B254" s="67"/>
      <c r="C254" s="67"/>
      <c r="D254" s="51" t="s">
        <v>48</v>
      </c>
      <c r="E254" s="12" t="s">
        <v>16</v>
      </c>
      <c r="F254" s="23" t="s">
        <v>22</v>
      </c>
      <c r="G254"/>
      <c r="H254"/>
      <c r="I254"/>
      <c r="J254"/>
      <c r="K254"/>
      <c r="L254"/>
      <c r="M254"/>
      <c r="N254"/>
      <c r="O254"/>
      <c r="P254"/>
      <c r="Q254"/>
    </row>
    <row r="255" spans="1:20" s="52" customFormat="1" ht="25.5" x14ac:dyDescent="0.25">
      <c r="A255" s="64"/>
      <c r="B255" s="67"/>
      <c r="C255" s="67"/>
      <c r="D255" s="51" t="s">
        <v>66</v>
      </c>
      <c r="E255" s="12" t="s">
        <v>16</v>
      </c>
      <c r="F255" s="23" t="s">
        <v>22</v>
      </c>
      <c r="G255"/>
      <c r="H255"/>
      <c r="I255"/>
      <c r="J255"/>
      <c r="K255"/>
      <c r="L255"/>
      <c r="M255"/>
      <c r="N255"/>
      <c r="O255"/>
      <c r="P255"/>
      <c r="Q255"/>
    </row>
    <row r="256" spans="1:20" s="52" customFormat="1" ht="38.25" x14ac:dyDescent="0.25">
      <c r="A256" s="64"/>
      <c r="B256" s="67"/>
      <c r="C256" s="67"/>
      <c r="D256" s="51" t="s">
        <v>50</v>
      </c>
      <c r="E256" s="12" t="s">
        <v>16</v>
      </c>
      <c r="F256" s="23" t="s">
        <v>22</v>
      </c>
      <c r="G256"/>
      <c r="H256"/>
      <c r="I256"/>
      <c r="J256"/>
      <c r="K256"/>
      <c r="L256"/>
      <c r="M256"/>
      <c r="N256"/>
      <c r="O256"/>
      <c r="P256"/>
      <c r="Q256"/>
    </row>
    <row r="257" spans="1:17" s="52" customFormat="1" x14ac:dyDescent="0.25">
      <c r="A257" s="64"/>
      <c r="B257" s="67"/>
      <c r="C257" s="67"/>
      <c r="D257" s="51" t="s">
        <v>51</v>
      </c>
      <c r="E257" s="12" t="s">
        <v>52</v>
      </c>
      <c r="F257" s="23" t="s">
        <v>22</v>
      </c>
      <c r="G257"/>
      <c r="H257"/>
      <c r="I257"/>
      <c r="J257"/>
      <c r="K257"/>
      <c r="L257"/>
      <c r="M257"/>
      <c r="N257"/>
      <c r="O257"/>
      <c r="P257"/>
      <c r="Q257"/>
    </row>
    <row r="258" spans="1:17" s="52" customFormat="1" ht="25.5" x14ac:dyDescent="0.25">
      <c r="A258" s="64"/>
      <c r="B258" s="67"/>
      <c r="C258" s="67"/>
      <c r="D258" s="51" t="s">
        <v>53</v>
      </c>
      <c r="E258" s="41" t="s">
        <v>16</v>
      </c>
      <c r="F258" s="23" t="s">
        <v>22</v>
      </c>
      <c r="G258"/>
      <c r="H258"/>
      <c r="I258"/>
      <c r="J258"/>
      <c r="K258"/>
      <c r="L258"/>
      <c r="M258"/>
      <c r="N258"/>
      <c r="O258"/>
      <c r="P258"/>
      <c r="Q258"/>
    </row>
    <row r="259" spans="1:17" s="52" customFormat="1" x14ac:dyDescent="0.25">
      <c r="A259" s="65"/>
      <c r="B259" s="68"/>
      <c r="C259" s="68"/>
      <c r="D259" s="51" t="s">
        <v>35</v>
      </c>
      <c r="E259" s="41" t="s">
        <v>16</v>
      </c>
      <c r="F259" s="23" t="s">
        <v>22</v>
      </c>
      <c r="G259"/>
      <c r="H259"/>
      <c r="I259"/>
      <c r="J259"/>
      <c r="K259"/>
      <c r="L259"/>
      <c r="M259"/>
      <c r="N259"/>
      <c r="O259"/>
      <c r="P259"/>
      <c r="Q259"/>
    </row>
    <row r="260" spans="1:17" s="52" customFormat="1" ht="21.75" customHeight="1" x14ac:dyDescent="0.25">
      <c r="A260" s="63" t="s">
        <v>71</v>
      </c>
      <c r="B260" s="66" t="s">
        <v>72</v>
      </c>
      <c r="C260" s="66" t="s">
        <v>10</v>
      </c>
      <c r="D260" s="60" t="s">
        <v>11</v>
      </c>
      <c r="E260" s="61"/>
      <c r="F260" s="62"/>
      <c r="G260"/>
      <c r="H260"/>
      <c r="I260"/>
      <c r="J260"/>
      <c r="K260"/>
      <c r="L260"/>
      <c r="M260"/>
      <c r="N260"/>
      <c r="O260"/>
      <c r="P260"/>
      <c r="Q260"/>
    </row>
    <row r="261" spans="1:17" s="52" customFormat="1" x14ac:dyDescent="0.25">
      <c r="A261" s="64"/>
      <c r="B261" s="67"/>
      <c r="C261" s="67"/>
      <c r="D261" s="59" t="s">
        <v>12</v>
      </c>
      <c r="E261" s="59"/>
      <c r="F261" s="59"/>
      <c r="G261"/>
      <c r="H261"/>
      <c r="I261"/>
      <c r="J261"/>
      <c r="K261"/>
      <c r="L261"/>
      <c r="M261"/>
      <c r="N261"/>
      <c r="O261"/>
      <c r="P261"/>
      <c r="Q261"/>
    </row>
    <row r="262" spans="1:17" s="52" customFormat="1" x14ac:dyDescent="0.25">
      <c r="A262" s="64"/>
      <c r="B262" s="67"/>
      <c r="C262" s="67"/>
      <c r="D262" s="40" t="s">
        <v>70</v>
      </c>
      <c r="E262" s="41" t="s">
        <v>14</v>
      </c>
      <c r="F262" s="42" t="s">
        <v>22</v>
      </c>
      <c r="G262"/>
      <c r="H262"/>
      <c r="I262"/>
      <c r="J262"/>
      <c r="K262"/>
      <c r="L262"/>
      <c r="M262"/>
      <c r="N262"/>
      <c r="O262"/>
      <c r="P262"/>
      <c r="Q262"/>
    </row>
    <row r="263" spans="1:17" s="52" customFormat="1" x14ac:dyDescent="0.25">
      <c r="A263" s="64"/>
      <c r="B263" s="67"/>
      <c r="C263" s="67"/>
      <c r="D263" s="43" t="s">
        <v>15</v>
      </c>
      <c r="E263" s="44" t="s">
        <v>16</v>
      </c>
      <c r="F263" s="42" t="s">
        <v>22</v>
      </c>
      <c r="G263"/>
      <c r="H263"/>
      <c r="I263"/>
      <c r="J263"/>
      <c r="K263"/>
      <c r="L263"/>
      <c r="M263"/>
      <c r="N263"/>
      <c r="O263"/>
      <c r="P263"/>
      <c r="Q263"/>
    </row>
    <row r="264" spans="1:17" s="52" customFormat="1" x14ac:dyDescent="0.25">
      <c r="A264" s="64"/>
      <c r="B264" s="67"/>
      <c r="C264" s="67"/>
      <c r="D264" s="45" t="s">
        <v>17</v>
      </c>
      <c r="E264" s="44" t="s">
        <v>16</v>
      </c>
      <c r="F264" s="23" t="s">
        <v>22</v>
      </c>
      <c r="G264"/>
      <c r="H264"/>
      <c r="I264"/>
      <c r="J264"/>
      <c r="K264"/>
      <c r="L264"/>
      <c r="M264"/>
      <c r="N264"/>
      <c r="O264"/>
      <c r="P264"/>
      <c r="Q264"/>
    </row>
    <row r="265" spans="1:17" s="52" customFormat="1" x14ac:dyDescent="0.25">
      <c r="A265" s="64"/>
      <c r="B265" s="67"/>
      <c r="C265" s="67"/>
      <c r="D265" s="60" t="s">
        <v>18</v>
      </c>
      <c r="E265" s="61"/>
      <c r="F265" s="62"/>
      <c r="G265"/>
      <c r="H265"/>
      <c r="I265"/>
      <c r="J265"/>
      <c r="K265"/>
      <c r="L265"/>
      <c r="M265"/>
      <c r="N265"/>
      <c r="O265"/>
      <c r="P265"/>
      <c r="Q265"/>
    </row>
    <row r="266" spans="1:17" s="52" customFormat="1" x14ac:dyDescent="0.25">
      <c r="A266" s="64"/>
      <c r="B266" s="67"/>
      <c r="C266" s="67"/>
      <c r="D266" s="60" t="s">
        <v>19</v>
      </c>
      <c r="E266" s="61"/>
      <c r="F266" s="62"/>
      <c r="G266"/>
      <c r="H266"/>
      <c r="I266"/>
      <c r="J266"/>
      <c r="K266"/>
      <c r="L266"/>
      <c r="M266"/>
      <c r="N266"/>
      <c r="O266"/>
      <c r="P266"/>
      <c r="Q266"/>
    </row>
    <row r="267" spans="1:17" s="52" customFormat="1" x14ac:dyDescent="0.25">
      <c r="A267" s="64"/>
      <c r="B267" s="67"/>
      <c r="C267" s="67"/>
      <c r="D267" s="13" t="s">
        <v>20</v>
      </c>
      <c r="E267" s="25" t="s">
        <v>21</v>
      </c>
      <c r="F267" s="10" t="s">
        <v>22</v>
      </c>
      <c r="G267"/>
      <c r="H267"/>
      <c r="I267"/>
      <c r="J267"/>
      <c r="K267"/>
      <c r="L267"/>
      <c r="M267"/>
      <c r="N267"/>
      <c r="O267"/>
      <c r="P267"/>
      <c r="Q267"/>
    </row>
    <row r="268" spans="1:17" s="52" customFormat="1" x14ac:dyDescent="0.25">
      <c r="A268" s="64"/>
      <c r="B268" s="67"/>
      <c r="C268" s="67"/>
      <c r="D268" s="13" t="s">
        <v>23</v>
      </c>
      <c r="E268" s="25" t="s">
        <v>24</v>
      </c>
      <c r="F268" s="10" t="s">
        <v>22</v>
      </c>
      <c r="G268"/>
      <c r="H268"/>
      <c r="I268"/>
      <c r="J268"/>
      <c r="K268"/>
      <c r="L268"/>
      <c r="M268"/>
      <c r="N268"/>
      <c r="O268"/>
      <c r="P268"/>
      <c r="Q268"/>
    </row>
    <row r="269" spans="1:17" s="52" customFormat="1" ht="15.75" x14ac:dyDescent="0.25">
      <c r="A269" s="64"/>
      <c r="B269" s="67"/>
      <c r="C269" s="67"/>
      <c r="D269" s="13" t="s">
        <v>25</v>
      </c>
      <c r="E269" s="25" t="s">
        <v>26</v>
      </c>
      <c r="F269" s="10" t="s">
        <v>22</v>
      </c>
      <c r="G269"/>
      <c r="H269"/>
      <c r="I269"/>
      <c r="J269"/>
      <c r="K269"/>
      <c r="L269"/>
      <c r="M269"/>
      <c r="N269"/>
      <c r="O269"/>
      <c r="P269"/>
      <c r="Q269"/>
    </row>
    <row r="270" spans="1:17" s="52" customFormat="1" ht="30.75" customHeight="1" x14ac:dyDescent="0.25">
      <c r="A270" s="64"/>
      <c r="B270" s="67"/>
      <c r="C270" s="67"/>
      <c r="D270" s="60" t="s">
        <v>27</v>
      </c>
      <c r="E270" s="61"/>
      <c r="F270" s="62"/>
      <c r="G270"/>
      <c r="H270"/>
      <c r="I270"/>
      <c r="J270"/>
      <c r="K270"/>
      <c r="L270"/>
      <c r="M270"/>
      <c r="N270"/>
      <c r="O270"/>
      <c r="P270"/>
      <c r="Q270"/>
    </row>
    <row r="271" spans="1:17" s="52" customFormat="1" x14ac:dyDescent="0.25">
      <c r="A271" s="64"/>
      <c r="B271" s="67"/>
      <c r="C271" s="67"/>
      <c r="D271" s="9" t="s">
        <v>28</v>
      </c>
      <c r="E271" s="8" t="s">
        <v>29</v>
      </c>
      <c r="F271" s="29" t="s">
        <v>22</v>
      </c>
      <c r="G271"/>
      <c r="H271"/>
      <c r="I271"/>
      <c r="J271"/>
      <c r="K271"/>
      <c r="L271"/>
      <c r="M271"/>
      <c r="N271"/>
      <c r="O271"/>
      <c r="P271"/>
      <c r="Q271"/>
    </row>
    <row r="272" spans="1:17" s="52" customFormat="1" x14ac:dyDescent="0.25">
      <c r="A272" s="64"/>
      <c r="B272" s="67"/>
      <c r="C272" s="67"/>
      <c r="D272" s="9" t="s">
        <v>30</v>
      </c>
      <c r="E272" s="8" t="s">
        <v>29</v>
      </c>
      <c r="F272" s="29" t="s">
        <v>22</v>
      </c>
      <c r="G272"/>
      <c r="H272"/>
      <c r="I272"/>
      <c r="J272"/>
      <c r="K272"/>
      <c r="L272"/>
      <c r="M272"/>
      <c r="N272"/>
      <c r="O272"/>
      <c r="P272"/>
      <c r="Q272"/>
    </row>
    <row r="273" spans="1:17" s="52" customFormat="1" x14ac:dyDescent="0.25">
      <c r="A273" s="64"/>
      <c r="B273" s="67"/>
      <c r="C273" s="67"/>
      <c r="D273" s="9" t="s">
        <v>31</v>
      </c>
      <c r="E273" s="8" t="s">
        <v>32</v>
      </c>
      <c r="F273" s="29" t="s">
        <v>22</v>
      </c>
      <c r="G273"/>
      <c r="H273"/>
      <c r="I273"/>
      <c r="J273"/>
      <c r="K273"/>
      <c r="L273"/>
      <c r="M273"/>
      <c r="N273"/>
      <c r="O273"/>
      <c r="P273"/>
      <c r="Q273"/>
    </row>
    <row r="274" spans="1:17" s="52" customFormat="1" x14ac:dyDescent="0.25">
      <c r="A274" s="64"/>
      <c r="B274" s="67"/>
      <c r="C274" s="67"/>
      <c r="D274" s="9" t="s">
        <v>33</v>
      </c>
      <c r="E274" s="8" t="s">
        <v>29</v>
      </c>
      <c r="F274" s="29" t="s">
        <v>22</v>
      </c>
      <c r="G274"/>
      <c r="H274"/>
      <c r="I274"/>
      <c r="J274"/>
      <c r="K274"/>
      <c r="L274"/>
      <c r="M274"/>
      <c r="N274"/>
      <c r="O274"/>
      <c r="P274"/>
      <c r="Q274"/>
    </row>
    <row r="275" spans="1:17" s="52" customFormat="1" ht="38.25" x14ac:dyDescent="0.25">
      <c r="A275" s="64"/>
      <c r="B275" s="67"/>
      <c r="C275" s="67"/>
      <c r="D275" s="48" t="s">
        <v>34</v>
      </c>
      <c r="E275" s="8" t="s">
        <v>29</v>
      </c>
      <c r="F275" s="29" t="s">
        <v>22</v>
      </c>
      <c r="G275"/>
      <c r="H275"/>
      <c r="I275"/>
      <c r="J275"/>
      <c r="K275"/>
      <c r="L275"/>
      <c r="M275"/>
      <c r="N275"/>
      <c r="O275"/>
      <c r="P275"/>
      <c r="Q275"/>
    </row>
    <row r="276" spans="1:17" s="52" customFormat="1" x14ac:dyDescent="0.25">
      <c r="A276" s="64"/>
      <c r="B276" s="67"/>
      <c r="C276" s="67"/>
      <c r="D276" s="9" t="s">
        <v>35</v>
      </c>
      <c r="E276" s="8" t="s">
        <v>29</v>
      </c>
      <c r="F276" s="29" t="s">
        <v>22</v>
      </c>
      <c r="G276"/>
      <c r="H276"/>
      <c r="I276"/>
      <c r="J276"/>
      <c r="K276"/>
      <c r="L276"/>
      <c r="M276"/>
      <c r="N276"/>
      <c r="O276"/>
      <c r="P276"/>
      <c r="Q276"/>
    </row>
    <row r="277" spans="1:17" s="52" customFormat="1" x14ac:dyDescent="0.25">
      <c r="A277" s="64"/>
      <c r="B277" s="67"/>
      <c r="C277" s="67"/>
      <c r="D277" s="9" t="s">
        <v>36</v>
      </c>
      <c r="E277" s="8" t="s">
        <v>29</v>
      </c>
      <c r="F277" s="29" t="s">
        <v>22</v>
      </c>
      <c r="G277"/>
      <c r="H277"/>
      <c r="I277"/>
      <c r="J277"/>
      <c r="K277"/>
      <c r="L277"/>
      <c r="M277"/>
      <c r="N277"/>
      <c r="O277"/>
      <c r="P277"/>
      <c r="Q277"/>
    </row>
    <row r="278" spans="1:17" s="52" customFormat="1" ht="25.5" x14ac:dyDescent="0.25">
      <c r="A278" s="64"/>
      <c r="B278" s="67"/>
      <c r="C278" s="67"/>
      <c r="D278" s="48" t="s">
        <v>58</v>
      </c>
      <c r="E278" s="8" t="s">
        <v>29</v>
      </c>
      <c r="F278" s="29" t="s">
        <v>22</v>
      </c>
      <c r="G278"/>
      <c r="H278"/>
      <c r="I278"/>
      <c r="J278"/>
      <c r="K278"/>
      <c r="L278"/>
      <c r="M278"/>
      <c r="N278"/>
      <c r="O278"/>
      <c r="P278"/>
      <c r="Q278"/>
    </row>
    <row r="279" spans="1:17" s="52" customFormat="1" ht="29.25" customHeight="1" x14ac:dyDescent="0.25">
      <c r="A279" s="64"/>
      <c r="B279" s="67"/>
      <c r="C279" s="67"/>
      <c r="D279" s="60" t="s">
        <v>38</v>
      </c>
      <c r="E279" s="61"/>
      <c r="F279" s="62"/>
      <c r="G279"/>
      <c r="H279"/>
      <c r="I279"/>
      <c r="J279"/>
      <c r="K279"/>
      <c r="L279"/>
      <c r="M279"/>
      <c r="N279"/>
      <c r="O279"/>
      <c r="P279"/>
      <c r="Q279"/>
    </row>
    <row r="280" spans="1:17" s="52" customFormat="1" x14ac:dyDescent="0.25">
      <c r="A280" s="64"/>
      <c r="B280" s="67"/>
      <c r="C280" s="67"/>
      <c r="D280" s="9" t="s">
        <v>39</v>
      </c>
      <c r="E280" s="53" t="s">
        <v>40</v>
      </c>
      <c r="F280" s="10" t="s">
        <v>22</v>
      </c>
      <c r="G280"/>
      <c r="H280"/>
      <c r="I280"/>
      <c r="J280"/>
      <c r="K280"/>
      <c r="L280"/>
      <c r="M280"/>
      <c r="N280"/>
      <c r="O280"/>
      <c r="P280"/>
      <c r="Q280"/>
    </row>
    <row r="281" spans="1:17" s="52" customFormat="1" x14ac:dyDescent="0.25">
      <c r="A281" s="64"/>
      <c r="B281" s="67"/>
      <c r="C281" s="67"/>
      <c r="D281" s="60" t="s">
        <v>41</v>
      </c>
      <c r="E281" s="61"/>
      <c r="F281" s="62"/>
      <c r="G281"/>
      <c r="H281"/>
      <c r="I281"/>
      <c r="J281"/>
      <c r="K281"/>
      <c r="L281"/>
      <c r="M281"/>
      <c r="N281"/>
      <c r="O281"/>
      <c r="P281"/>
      <c r="Q281"/>
    </row>
    <row r="282" spans="1:17" s="52" customFormat="1" x14ac:dyDescent="0.25">
      <c r="A282" s="64"/>
      <c r="B282" s="67"/>
      <c r="C282" s="67"/>
      <c r="D282" s="9" t="s">
        <v>42</v>
      </c>
      <c r="E282" s="9" t="s">
        <v>43</v>
      </c>
      <c r="F282" s="10" t="s">
        <v>22</v>
      </c>
      <c r="G282"/>
      <c r="H282"/>
      <c r="I282"/>
      <c r="J282"/>
      <c r="K282"/>
      <c r="L282"/>
      <c r="M282"/>
      <c r="N282"/>
      <c r="O282"/>
      <c r="P282"/>
      <c r="Q282"/>
    </row>
    <row r="283" spans="1:17" s="52" customFormat="1" ht="28.5" customHeight="1" x14ac:dyDescent="0.25">
      <c r="A283" s="64"/>
      <c r="B283" s="67"/>
      <c r="C283" s="67"/>
      <c r="D283" s="59" t="s">
        <v>44</v>
      </c>
      <c r="E283" s="59"/>
      <c r="F283" s="59"/>
      <c r="G283"/>
      <c r="H283"/>
      <c r="I283"/>
      <c r="J283"/>
      <c r="K283"/>
      <c r="L283"/>
      <c r="M283"/>
      <c r="N283"/>
      <c r="O283"/>
      <c r="P283"/>
      <c r="Q283"/>
    </row>
    <row r="284" spans="1:17" s="52" customFormat="1" ht="25.5" x14ac:dyDescent="0.25">
      <c r="A284" s="64"/>
      <c r="B284" s="67"/>
      <c r="C284" s="67"/>
      <c r="D284" s="50" t="s">
        <v>45</v>
      </c>
      <c r="E284" s="8" t="s">
        <v>14</v>
      </c>
      <c r="F284" s="10" t="s">
        <v>22</v>
      </c>
      <c r="G284"/>
      <c r="H284"/>
      <c r="I284"/>
      <c r="J284"/>
      <c r="K284"/>
      <c r="L284"/>
      <c r="M284"/>
      <c r="N284"/>
      <c r="O284"/>
      <c r="P284"/>
      <c r="Q284"/>
    </row>
    <row r="285" spans="1:17" s="52" customFormat="1" x14ac:dyDescent="0.25">
      <c r="A285" s="64"/>
      <c r="B285" s="67"/>
      <c r="C285" s="67"/>
      <c r="D285" s="54" t="s">
        <v>73</v>
      </c>
      <c r="E285" s="8" t="s">
        <v>74</v>
      </c>
      <c r="F285" s="10" t="s">
        <v>22</v>
      </c>
      <c r="G285"/>
      <c r="H285"/>
      <c r="I285"/>
      <c r="J285"/>
      <c r="K285"/>
      <c r="L285"/>
      <c r="M285"/>
      <c r="N285"/>
      <c r="O285"/>
      <c r="P285"/>
      <c r="Q285"/>
    </row>
    <row r="286" spans="1:17" s="52" customFormat="1" x14ac:dyDescent="0.25">
      <c r="A286" s="64"/>
      <c r="B286" s="67"/>
      <c r="C286" s="67"/>
      <c r="D286" s="43" t="s">
        <v>15</v>
      </c>
      <c r="E286" s="44" t="s">
        <v>16</v>
      </c>
      <c r="F286" s="10" t="s">
        <v>22</v>
      </c>
      <c r="G286"/>
      <c r="H286"/>
      <c r="I286"/>
      <c r="J286"/>
      <c r="K286"/>
      <c r="L286"/>
      <c r="M286"/>
      <c r="N286"/>
      <c r="O286"/>
      <c r="P286"/>
      <c r="Q286"/>
    </row>
    <row r="287" spans="1:17" s="52" customFormat="1" x14ac:dyDescent="0.25">
      <c r="A287" s="64"/>
      <c r="B287" s="67"/>
      <c r="C287" s="67"/>
      <c r="D287" s="45" t="s">
        <v>17</v>
      </c>
      <c r="E287" s="44" t="s">
        <v>16</v>
      </c>
      <c r="F287" s="10" t="s">
        <v>22</v>
      </c>
      <c r="G287"/>
      <c r="H287"/>
      <c r="I287"/>
      <c r="J287"/>
      <c r="K287"/>
      <c r="L287"/>
      <c r="M287"/>
      <c r="N287"/>
      <c r="O287"/>
      <c r="P287"/>
      <c r="Q287"/>
    </row>
    <row r="288" spans="1:17" s="52" customFormat="1" x14ac:dyDescent="0.25">
      <c r="A288" s="64"/>
      <c r="B288" s="67"/>
      <c r="C288" s="67"/>
      <c r="D288" s="60" t="s">
        <v>46</v>
      </c>
      <c r="E288" s="61"/>
      <c r="F288" s="62"/>
      <c r="G288"/>
      <c r="H288"/>
      <c r="I288"/>
      <c r="J288"/>
      <c r="K288"/>
      <c r="L288"/>
      <c r="M288"/>
      <c r="N288"/>
      <c r="O288"/>
      <c r="P288"/>
      <c r="Q288"/>
    </row>
    <row r="289" spans="1:17" s="52" customFormat="1" x14ac:dyDescent="0.25">
      <c r="A289" s="64"/>
      <c r="B289" s="67"/>
      <c r="C289" s="67"/>
      <c r="D289" s="51" t="s">
        <v>47</v>
      </c>
      <c r="E289" s="12" t="s">
        <v>16</v>
      </c>
      <c r="F289" s="23" t="s">
        <v>22</v>
      </c>
      <c r="G289"/>
      <c r="H289"/>
      <c r="I289"/>
      <c r="J289"/>
      <c r="K289"/>
      <c r="L289"/>
      <c r="M289"/>
      <c r="N289"/>
      <c r="O289"/>
      <c r="P289"/>
      <c r="Q289"/>
    </row>
    <row r="290" spans="1:17" s="52" customFormat="1" x14ac:dyDescent="0.25">
      <c r="A290" s="64"/>
      <c r="B290" s="67"/>
      <c r="C290" s="67"/>
      <c r="D290" s="51" t="s">
        <v>48</v>
      </c>
      <c r="E290" s="12" t="s">
        <v>16</v>
      </c>
      <c r="F290" s="23" t="s">
        <v>22</v>
      </c>
      <c r="G290"/>
      <c r="H290"/>
      <c r="I290"/>
      <c r="J290"/>
      <c r="K290"/>
      <c r="L290"/>
      <c r="M290"/>
      <c r="N290"/>
      <c r="O290"/>
      <c r="P290"/>
      <c r="Q290"/>
    </row>
    <row r="291" spans="1:17" s="52" customFormat="1" x14ac:dyDescent="0.25">
      <c r="A291" s="64"/>
      <c r="B291" s="67"/>
      <c r="C291" s="67"/>
      <c r="D291" s="51" t="s">
        <v>75</v>
      </c>
      <c r="E291" s="12" t="s">
        <v>16</v>
      </c>
      <c r="F291" s="23" t="s">
        <v>22</v>
      </c>
      <c r="G291"/>
      <c r="H291"/>
      <c r="I291"/>
      <c r="J291"/>
      <c r="K291"/>
      <c r="L291"/>
      <c r="M291"/>
      <c r="N291"/>
      <c r="O291"/>
      <c r="P291"/>
      <c r="Q291"/>
    </row>
    <row r="292" spans="1:17" s="52" customFormat="1" ht="38.25" x14ac:dyDescent="0.25">
      <c r="A292" s="64"/>
      <c r="B292" s="67"/>
      <c r="C292" s="67"/>
      <c r="D292" s="51" t="s">
        <v>50</v>
      </c>
      <c r="E292" s="12" t="s">
        <v>16</v>
      </c>
      <c r="F292" s="23" t="s">
        <v>22</v>
      </c>
      <c r="G292"/>
      <c r="H292"/>
      <c r="I292"/>
      <c r="J292"/>
      <c r="K292"/>
      <c r="L292"/>
      <c r="M292"/>
      <c r="N292"/>
      <c r="O292"/>
      <c r="P292"/>
      <c r="Q292"/>
    </row>
    <row r="293" spans="1:17" s="52" customFormat="1" x14ac:dyDescent="0.25">
      <c r="A293" s="64"/>
      <c r="B293" s="67"/>
      <c r="C293" s="67"/>
      <c r="D293" s="51" t="s">
        <v>51</v>
      </c>
      <c r="E293" s="12" t="s">
        <v>52</v>
      </c>
      <c r="F293" s="23" t="s">
        <v>22</v>
      </c>
      <c r="G293"/>
      <c r="H293"/>
      <c r="I293"/>
      <c r="J293"/>
      <c r="K293"/>
      <c r="L293"/>
      <c r="M293"/>
      <c r="N293"/>
      <c r="O293"/>
      <c r="P293"/>
      <c r="Q293"/>
    </row>
    <row r="294" spans="1:17" s="52" customFormat="1" x14ac:dyDescent="0.25">
      <c r="A294" s="64"/>
      <c r="B294" s="67"/>
      <c r="C294" s="67"/>
      <c r="D294" s="51" t="s">
        <v>76</v>
      </c>
      <c r="E294" s="12" t="s">
        <v>16</v>
      </c>
      <c r="F294" s="23">
        <v>4681.8999999999996</v>
      </c>
      <c r="G294"/>
      <c r="H294"/>
      <c r="I294"/>
      <c r="J294"/>
      <c r="K294"/>
      <c r="L294"/>
      <c r="M294"/>
      <c r="N294"/>
      <c r="O294"/>
      <c r="P294"/>
      <c r="Q294"/>
    </row>
    <row r="295" spans="1:17" s="52" customFormat="1" ht="25.5" x14ac:dyDescent="0.25">
      <c r="A295" s="64"/>
      <c r="B295" s="67"/>
      <c r="C295" s="67"/>
      <c r="D295" s="51" t="s">
        <v>53</v>
      </c>
      <c r="E295" s="41" t="s">
        <v>16</v>
      </c>
      <c r="F295" s="23" t="s">
        <v>22</v>
      </c>
      <c r="G295"/>
      <c r="H295"/>
      <c r="I295"/>
      <c r="J295"/>
      <c r="K295"/>
      <c r="L295"/>
      <c r="M295"/>
      <c r="N295"/>
      <c r="O295"/>
      <c r="P295"/>
      <c r="Q295"/>
    </row>
    <row r="296" spans="1:17" s="52" customFormat="1" x14ac:dyDescent="0.25">
      <c r="A296" s="65"/>
      <c r="B296" s="68"/>
      <c r="C296" s="68"/>
      <c r="D296" s="51" t="s">
        <v>35</v>
      </c>
      <c r="E296" s="41" t="s">
        <v>16</v>
      </c>
      <c r="F296" s="23" t="s">
        <v>22</v>
      </c>
      <c r="G296"/>
      <c r="H296"/>
      <c r="I296"/>
      <c r="J296"/>
      <c r="K296"/>
      <c r="L296"/>
      <c r="M296"/>
      <c r="N296"/>
      <c r="O296"/>
      <c r="P296"/>
      <c r="Q296"/>
    </row>
  </sheetData>
  <mergeCells count="100">
    <mergeCell ref="D36:F36"/>
    <mergeCell ref="E1:F1"/>
    <mergeCell ref="E2:F2"/>
    <mergeCell ref="A5:F5"/>
    <mergeCell ref="A6:F6"/>
    <mergeCell ref="A9:A44"/>
    <mergeCell ref="B9:B44"/>
    <mergeCell ref="C9:C44"/>
    <mergeCell ref="D9:F9"/>
    <mergeCell ref="D10:F10"/>
    <mergeCell ref="D14:F14"/>
    <mergeCell ref="D15:F15"/>
    <mergeCell ref="D19:F19"/>
    <mergeCell ref="D28:F28"/>
    <mergeCell ref="D30:F30"/>
    <mergeCell ref="D32:F32"/>
    <mergeCell ref="A45:A80"/>
    <mergeCell ref="B45:B80"/>
    <mergeCell ref="C45:C80"/>
    <mergeCell ref="D45:F45"/>
    <mergeCell ref="D46:F46"/>
    <mergeCell ref="D50:F50"/>
    <mergeCell ref="D87:F87"/>
    <mergeCell ref="D92:F92"/>
    <mergeCell ref="D101:F101"/>
    <mergeCell ref="D103:F103"/>
    <mergeCell ref="D51:F51"/>
    <mergeCell ref="D56:F56"/>
    <mergeCell ref="D65:F65"/>
    <mergeCell ref="D67:F67"/>
    <mergeCell ref="D69:F69"/>
    <mergeCell ref="D73:F73"/>
    <mergeCell ref="D105:F105"/>
    <mergeCell ref="D109:F109"/>
    <mergeCell ref="A117:A152"/>
    <mergeCell ref="B117:B152"/>
    <mergeCell ref="C117:C152"/>
    <mergeCell ref="D117:F117"/>
    <mergeCell ref="D118:F118"/>
    <mergeCell ref="D122:F122"/>
    <mergeCell ref="D123:F123"/>
    <mergeCell ref="D128:F128"/>
    <mergeCell ref="A81:A116"/>
    <mergeCell ref="B81:B116"/>
    <mergeCell ref="C81:C116"/>
    <mergeCell ref="D81:F81"/>
    <mergeCell ref="D82:F82"/>
    <mergeCell ref="D86:F86"/>
    <mergeCell ref="A153:A188"/>
    <mergeCell ref="B153:B188"/>
    <mergeCell ref="C153:C188"/>
    <mergeCell ref="D153:F153"/>
    <mergeCell ref="D154:F154"/>
    <mergeCell ref="D158:F158"/>
    <mergeCell ref="D181:F181"/>
    <mergeCell ref="D164:F164"/>
    <mergeCell ref="D173:F173"/>
    <mergeCell ref="D175:F175"/>
    <mergeCell ref="D177:F177"/>
    <mergeCell ref="D137:F137"/>
    <mergeCell ref="D139:F139"/>
    <mergeCell ref="D141:F141"/>
    <mergeCell ref="D145:F145"/>
    <mergeCell ref="D159:F159"/>
    <mergeCell ref="D213:F213"/>
    <mergeCell ref="D217:F217"/>
    <mergeCell ref="A189:A224"/>
    <mergeCell ref="B189:B224"/>
    <mergeCell ref="C189:C224"/>
    <mergeCell ref="D189:F189"/>
    <mergeCell ref="D190:F190"/>
    <mergeCell ref="D194:F194"/>
    <mergeCell ref="D195:F195"/>
    <mergeCell ref="D200:F200"/>
    <mergeCell ref="D209:F209"/>
    <mergeCell ref="D211:F211"/>
    <mergeCell ref="D252:F252"/>
    <mergeCell ref="A225:A259"/>
    <mergeCell ref="B225:B259"/>
    <mergeCell ref="C225:C259"/>
    <mergeCell ref="D225:F225"/>
    <mergeCell ref="D226:F226"/>
    <mergeCell ref="D230:F230"/>
    <mergeCell ref="D231:F231"/>
    <mergeCell ref="D235:F235"/>
    <mergeCell ref="D244:F244"/>
    <mergeCell ref="D246:F246"/>
    <mergeCell ref="D248:F248"/>
    <mergeCell ref="D283:F283"/>
    <mergeCell ref="D288:F288"/>
    <mergeCell ref="A260:A296"/>
    <mergeCell ref="B260:B296"/>
    <mergeCell ref="C260:C296"/>
    <mergeCell ref="D260:F260"/>
    <mergeCell ref="D261:F261"/>
    <mergeCell ref="D265:F265"/>
    <mergeCell ref="D266:F266"/>
    <mergeCell ref="D270:F270"/>
    <mergeCell ref="D279:F279"/>
    <mergeCell ref="D281:F281"/>
  </mergeCells>
  <pageMargins left="0.14000000000000001" right="0.15748031496062992" top="0.33" bottom="0.35433070866141736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Сахаптинская СОШ</vt:lpstr>
      <vt:lpstr>'Сахаптинская СОШ'!Область_печати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2020-03-19T04:30:04Z</cp:lastPrinted>
  <dcterms:created xsi:type="dcterms:W3CDTF">2020-03-18T18:37:59Z</dcterms:created>
  <dcterms:modified xsi:type="dcterms:W3CDTF">2025-02-26T15:31:19Z</dcterms:modified>
</cp:coreProperties>
</file>