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СШ" sheetId="1" r:id="rId1"/>
  </sheets>
  <definedNames>
    <definedName name="_xlnm.Print_Area" localSheetId="0">СШ!$A$1:$F$154</definedName>
  </definedNames>
  <calcPr calcId="144525"/>
</workbook>
</file>

<file path=xl/calcChain.xml><?xml version="1.0" encoding="utf-8"?>
<calcChain xmlns="http://schemas.openxmlformats.org/spreadsheetml/2006/main">
  <c r="F92" i="1" l="1"/>
  <c r="F91" i="1"/>
  <c r="F90" i="1"/>
  <c r="F89" i="1"/>
  <c r="F128" i="1"/>
  <c r="F127" i="1"/>
  <c r="F126" i="1"/>
  <c r="F129" i="1"/>
  <c r="F19" i="1"/>
  <c r="F18" i="1"/>
  <c r="F17" i="1"/>
  <c r="F16" i="1"/>
  <c r="F153" i="1" l="1"/>
  <c r="F149" i="1"/>
  <c r="F148" i="1"/>
  <c r="F142" i="1"/>
  <c r="F137" i="1"/>
  <c r="F136" i="1"/>
  <c r="F134" i="1"/>
  <c r="F13" i="1" l="1"/>
  <c r="F123" i="1" l="1"/>
  <c r="F118" i="1"/>
  <c r="F116" i="1"/>
  <c r="F112" i="1"/>
  <c r="F111" i="1"/>
  <c r="F105" i="1"/>
  <c r="F100" i="1"/>
  <c r="F99" i="1"/>
  <c r="F97" i="1"/>
  <c r="F86" i="1"/>
  <c r="F155" i="1" l="1"/>
  <c r="F36" i="1"/>
  <c r="F45" i="1"/>
  <c r="F43" i="1"/>
  <c r="F39" i="1"/>
  <c r="F38" i="1"/>
  <c r="F32" i="1"/>
  <c r="F27" i="1"/>
  <c r="F26" i="1"/>
  <c r="F24" i="1"/>
  <c r="F50" i="1"/>
</calcChain>
</file>

<file path=xl/sharedStrings.xml><?xml version="1.0" encoding="utf-8"?>
<sst xmlns="http://schemas.openxmlformats.org/spreadsheetml/2006/main" count="340" uniqueCount="63">
  <si>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</si>
  <si>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</si>
  <si>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</si>
  <si>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</si>
  <si>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</si>
  <si>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</si>
  <si>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</si>
  <si>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</si>
  <si>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</si>
  <si>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</si>
  <si>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</si>
  <si>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</si>
  <si>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</si>
  <si>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</si>
  <si>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</si>
  <si>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</si>
  <si>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</si>
  <si>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</si>
  <si>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</si>
  <si>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</si>
  <si>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</si>
  <si>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</si>
  <si>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</si>
  <si>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</si>
  <si>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</si>
  <si>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</si>
  <si>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</si>
  <si>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</si>
  <si>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</si>
  <si>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</si>
  <si>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</si>
  <si>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</si>
  <si>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</si>
  <si>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</si>
  <si>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</si>
  <si>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</si>
  <si>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</si>
  <si>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</si>
  <si>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</si>
  <si>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</si>
  <si>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</si>
  <si>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</si>
  <si>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</si>
  <si>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</si>
  <si>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</si>
  <si>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</si>
  <si>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</si>
  <si>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</si>
  <si>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</si>
  <si>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</si>
  <si>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</si>
  <si>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</si>
  <si>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 xml:space="preserve">Реализация дополнительных общеразвивающих программ </t>
  </si>
  <si>
    <t>Реализация дополнительных общеразвивающих программ (персонифицированное финансирование)</t>
  </si>
  <si>
    <t xml:space="preserve"> реализация дополнительных предпрофессиональных программ в области физической культуры и спорта</t>
  </si>
  <si>
    <t>спортивная подготовка по олимпийским видам спорта</t>
  </si>
  <si>
    <t>804200О.99.0.ББ52АЗ20000</t>
  </si>
  <si>
    <t>801012О.99.0.ББ54АВ56000</t>
  </si>
  <si>
    <t>931900О.99.0.БВ27АВ36001</t>
  </si>
  <si>
    <t>804200О.99.0.ББ52АА72000</t>
  </si>
  <si>
    <t>септик</t>
  </si>
  <si>
    <t>МБУ ДО "СШ"</t>
  </si>
  <si>
    <r>
      <t xml:space="preserve">к приказу от </t>
    </r>
    <r>
      <rPr>
        <u/>
        <sz val="12"/>
        <color theme="1"/>
        <rFont val="Times New Roman"/>
        <family val="1"/>
        <charset val="204"/>
      </rPr>
      <t>27.12.2024г. №42/3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</si>
</sst>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1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0" fillId="0" borderId="0" xfId="1" applyFont="1"/>
    <xf numFmtId="0" fontId="0" fillId="0" borderId="0" xfId="0" applyBorder="1"/>
    <xf numFmtId="2" fontId="3" fillId="0" borderId="0" xfId="1" applyNumberFormat="1" applyFont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4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textRotation="90" wrapText="1"/>
    </xf>
    <xf numFmtId="49" fontId="6" fillId="0" borderId="7" xfId="0" applyNumberFormat="1" applyFont="1" applyFill="1" applyBorder="1" applyAlignment="1">
      <alignment horizontal="center" textRotation="90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textRotation="90" wrapText="1"/>
    </xf>
    <xf numFmtId="49" fontId="6" fillId="0" borderId="2" xfId="0" applyNumberFormat="1" applyFont="1" applyFill="1" applyBorder="1" applyAlignment="1">
      <alignment horizontal="center" textRotation="90" wrapText="1"/>
    </xf>
    <xf numFmtId="4" fontId="2" fillId="0" borderId="0" xfId="0" applyNumberFormat="1" applyFont="1"/>
    <xf numFmtId="0" fontId="12" fillId="0" borderId="0" xfId="0" applyFont="1"/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161"/>
  <sheetViews>
    <sheetView tabSelected="1" view="pageBreakPreview" topLeftCell="A136" zoomScale="60" zoomScaleNormal="80" workbookViewId="0">
      <selection activeCell="B119" sqref="B119:B155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7.28515625" style="45" customWidth="1"/>
    <col min="7" max="7" width="15.7109375" style="6" bestFit="1" customWidth="1"/>
    <col min="8" max="8" width="16.5703125" customWidth="1"/>
    <col min="9" max="10" width="15.7109375" bestFit="1" customWidth="1"/>
    <col min="11" max="11" width="5.570312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49" t="s">
        <v>0</v>
      </c>
      <c r="F1" s="49"/>
      <c r="G1" s="3"/>
    </row>
    <row r="2" spans="1:12" ht="15.75" customHeight="1" x14ac:dyDescent="0.25">
      <c r="A2" s="1"/>
      <c r="B2" s="1"/>
      <c r="C2" s="1"/>
      <c r="D2" s="2"/>
      <c r="E2" s="49" t="s">
        <v>62</v>
      </c>
      <c r="F2" s="49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37.5" customHeight="1" x14ac:dyDescent="0.25">
      <c r="A5" s="50" t="s">
        <v>1</v>
      </c>
      <c r="B5" s="50"/>
      <c r="C5" s="50"/>
      <c r="D5" s="50"/>
      <c r="E5" s="50"/>
      <c r="F5" s="50"/>
      <c r="G5"/>
    </row>
    <row r="6" spans="1:12" ht="13.5" customHeight="1" x14ac:dyDescent="0.25">
      <c r="A6" s="51" t="s">
        <v>61</v>
      </c>
      <c r="B6" s="51"/>
      <c r="C6" s="51"/>
      <c r="D6" s="51"/>
      <c r="E6" s="51"/>
      <c r="F6" s="51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5.7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.75" customHeight="1" x14ac:dyDescent="0.25">
      <c r="A9" s="52" t="s">
        <v>52</v>
      </c>
      <c r="B9" s="55" t="s">
        <v>56</v>
      </c>
      <c r="C9" s="55" t="s">
        <v>8</v>
      </c>
      <c r="D9" s="58" t="s">
        <v>9</v>
      </c>
      <c r="E9" s="59"/>
      <c r="F9" s="60"/>
      <c r="G9"/>
    </row>
    <row r="10" spans="1:12" x14ac:dyDescent="0.25">
      <c r="A10" s="53"/>
      <c r="B10" s="56"/>
      <c r="C10" s="56"/>
      <c r="D10" s="61" t="s">
        <v>10</v>
      </c>
      <c r="E10" s="61"/>
      <c r="F10" s="61"/>
      <c r="G10"/>
    </row>
    <row r="11" spans="1:12" s="14" customFormat="1" x14ac:dyDescent="0.25">
      <c r="A11" s="53"/>
      <c r="B11" s="56"/>
      <c r="C11" s="56"/>
      <c r="D11" s="11" t="s">
        <v>11</v>
      </c>
      <c r="E11" s="12" t="s">
        <v>12</v>
      </c>
      <c r="F11" s="13">
        <v>26.55</v>
      </c>
    </row>
    <row r="12" spans="1:12" ht="15.75" x14ac:dyDescent="0.25">
      <c r="A12" s="53"/>
      <c r="B12" s="56"/>
      <c r="C12" s="56"/>
      <c r="D12" s="15" t="s">
        <v>13</v>
      </c>
      <c r="E12" s="16" t="s">
        <v>14</v>
      </c>
      <c r="F12" s="17">
        <v>4612.5272417990909</v>
      </c>
      <c r="G12" s="68"/>
      <c r="H12" s="6"/>
    </row>
    <row r="13" spans="1:12" x14ac:dyDescent="0.25">
      <c r="A13" s="53"/>
      <c r="B13" s="56"/>
      <c r="C13" s="56"/>
      <c r="D13" s="18" t="s">
        <v>15</v>
      </c>
      <c r="E13" s="16" t="s">
        <v>14</v>
      </c>
      <c r="F13" s="19">
        <f>F12*30.2%</f>
        <v>1392.9832270233255</v>
      </c>
      <c r="G13"/>
      <c r="H13" s="6"/>
    </row>
    <row r="14" spans="1:12" x14ac:dyDescent="0.25">
      <c r="A14" s="53"/>
      <c r="B14" s="56"/>
      <c r="C14" s="56"/>
      <c r="D14" s="58" t="s">
        <v>16</v>
      </c>
      <c r="E14" s="59"/>
      <c r="F14" s="60"/>
      <c r="H14" s="6"/>
    </row>
    <row r="15" spans="1:12" ht="15.75" x14ac:dyDescent="0.25">
      <c r="A15" s="53"/>
      <c r="B15" s="56"/>
      <c r="C15" s="56"/>
      <c r="D15" s="61" t="s">
        <v>17</v>
      </c>
      <c r="E15" s="61"/>
      <c r="F15" s="61"/>
      <c r="G15" s="69"/>
      <c r="H15" s="6"/>
      <c r="I15" s="6"/>
    </row>
    <row r="16" spans="1:12" x14ac:dyDescent="0.25">
      <c r="A16" s="53"/>
      <c r="B16" s="56"/>
      <c r="C16" s="56"/>
      <c r="D16" s="20" t="s">
        <v>18</v>
      </c>
      <c r="E16" s="21" t="s">
        <v>19</v>
      </c>
      <c r="F16" s="22">
        <f>9500*0.26/198</f>
        <v>12.474747474747474</v>
      </c>
      <c r="G16"/>
      <c r="H16" s="6"/>
    </row>
    <row r="17" spans="1:8" x14ac:dyDescent="0.25">
      <c r="A17" s="53"/>
      <c r="B17" s="56"/>
      <c r="C17" s="56"/>
      <c r="D17" s="20" t="s">
        <v>21</v>
      </c>
      <c r="E17" s="21" t="s">
        <v>22</v>
      </c>
      <c r="F17" s="23">
        <f>176100*0.26/198</f>
        <v>231.24242424242425</v>
      </c>
      <c r="G17"/>
    </row>
    <row r="18" spans="1:8" ht="15" customHeight="1" x14ac:dyDescent="0.25">
      <c r="A18" s="53"/>
      <c r="B18" s="56"/>
      <c r="C18" s="56"/>
      <c r="D18" s="20" t="s">
        <v>23</v>
      </c>
      <c r="E18" s="21" t="s">
        <v>24</v>
      </c>
      <c r="F18" s="23">
        <f>12000*0.26/198</f>
        <v>15.757575757575758</v>
      </c>
      <c r="G18"/>
    </row>
    <row r="19" spans="1:8" ht="15" customHeight="1" x14ac:dyDescent="0.25">
      <c r="A19" s="53"/>
      <c r="B19" s="56"/>
      <c r="C19" s="56"/>
      <c r="D19" s="47" t="s">
        <v>60</v>
      </c>
      <c r="E19" s="21" t="s">
        <v>27</v>
      </c>
      <c r="F19" s="23">
        <f>10000*0.26/198</f>
        <v>13.131313131313131</v>
      </c>
      <c r="G19"/>
    </row>
    <row r="20" spans="1:8" ht="25.5" customHeight="1" x14ac:dyDescent="0.25">
      <c r="A20" s="53"/>
      <c r="B20" s="56"/>
      <c r="C20" s="56"/>
      <c r="D20" s="58" t="s">
        <v>25</v>
      </c>
      <c r="E20" s="59"/>
      <c r="F20" s="60"/>
      <c r="G20"/>
      <c r="H20" s="6"/>
    </row>
    <row r="21" spans="1:8" x14ac:dyDescent="0.25">
      <c r="A21" s="53"/>
      <c r="B21" s="56"/>
      <c r="C21" s="56"/>
      <c r="D21" s="24" t="s">
        <v>26</v>
      </c>
      <c r="E21" s="25" t="s">
        <v>27</v>
      </c>
      <c r="F21" s="26" t="s">
        <v>20</v>
      </c>
      <c r="G21"/>
      <c r="H21" s="6"/>
    </row>
    <row r="22" spans="1:8" x14ac:dyDescent="0.25">
      <c r="A22" s="53"/>
      <c r="B22" s="56"/>
      <c r="C22" s="56"/>
      <c r="D22" s="24" t="s">
        <v>28</v>
      </c>
      <c r="E22" s="25" t="s">
        <v>27</v>
      </c>
      <c r="F22" s="26" t="s">
        <v>20</v>
      </c>
      <c r="G22"/>
      <c r="H22" s="6"/>
    </row>
    <row r="23" spans="1:8" x14ac:dyDescent="0.25">
      <c r="A23" s="53"/>
      <c r="B23" s="56"/>
      <c r="C23" s="56"/>
      <c r="D23" s="27" t="s">
        <v>29</v>
      </c>
      <c r="E23" s="7" t="s">
        <v>30</v>
      </c>
      <c r="F23" s="22" t="s">
        <v>20</v>
      </c>
      <c r="G23"/>
    </row>
    <row r="24" spans="1:8" x14ac:dyDescent="0.25">
      <c r="A24" s="53"/>
      <c r="B24" s="56"/>
      <c r="C24" s="56"/>
      <c r="D24" s="27" t="s">
        <v>31</v>
      </c>
      <c r="E24" s="25" t="s">
        <v>27</v>
      </c>
      <c r="F24" s="17">
        <f>32400*0.3/198</f>
        <v>49.090909090909093</v>
      </c>
      <c r="G24"/>
    </row>
    <row r="25" spans="1:8" ht="39" x14ac:dyDescent="0.25">
      <c r="A25" s="53"/>
      <c r="B25" s="56"/>
      <c r="C25" s="56"/>
      <c r="D25" s="28" t="s">
        <v>32</v>
      </c>
      <c r="E25" s="25" t="s">
        <v>27</v>
      </c>
      <c r="F25" s="17" t="s">
        <v>20</v>
      </c>
      <c r="G25"/>
      <c r="H25" s="6"/>
    </row>
    <row r="26" spans="1:8" x14ac:dyDescent="0.25">
      <c r="A26" s="53"/>
      <c r="B26" s="56"/>
      <c r="C26" s="56"/>
      <c r="D26" s="27" t="s">
        <v>33</v>
      </c>
      <c r="E26" s="25" t="s">
        <v>27</v>
      </c>
      <c r="F26" s="17">
        <f>40000*0.3/198</f>
        <v>60.606060606060609</v>
      </c>
      <c r="G26"/>
      <c r="H26" s="6"/>
    </row>
    <row r="27" spans="1:8" x14ac:dyDescent="0.25">
      <c r="A27" s="53"/>
      <c r="B27" s="56"/>
      <c r="C27" s="56"/>
      <c r="D27" s="27" t="s">
        <v>34</v>
      </c>
      <c r="E27" s="25" t="s">
        <v>27</v>
      </c>
      <c r="F27" s="29">
        <f>80000*0.3/198</f>
        <v>121.21212121212122</v>
      </c>
      <c r="G27"/>
    </row>
    <row r="28" spans="1:8" ht="26.25" x14ac:dyDescent="0.25">
      <c r="A28" s="53"/>
      <c r="B28" s="56"/>
      <c r="C28" s="56"/>
      <c r="D28" s="28" t="s">
        <v>35</v>
      </c>
      <c r="E28" s="25" t="s">
        <v>27</v>
      </c>
      <c r="F28" s="29" t="s">
        <v>20</v>
      </c>
      <c r="G28"/>
    </row>
    <row r="29" spans="1:8" ht="23.25" customHeight="1" x14ac:dyDescent="0.25">
      <c r="A29" s="53"/>
      <c r="B29" s="56"/>
      <c r="C29" s="56"/>
      <c r="D29" s="58" t="s">
        <v>36</v>
      </c>
      <c r="E29" s="59"/>
      <c r="F29" s="60"/>
      <c r="G29"/>
    </row>
    <row r="30" spans="1:8" x14ac:dyDescent="0.25">
      <c r="A30" s="53"/>
      <c r="B30" s="56"/>
      <c r="C30" s="56"/>
      <c r="D30" s="27" t="s">
        <v>37</v>
      </c>
      <c r="E30" s="30" t="s">
        <v>38</v>
      </c>
      <c r="F30" s="22" t="s">
        <v>20</v>
      </c>
      <c r="G30"/>
      <c r="H30" s="6"/>
    </row>
    <row r="31" spans="1:8" x14ac:dyDescent="0.25">
      <c r="A31" s="53"/>
      <c r="B31" s="56"/>
      <c r="C31" s="56"/>
      <c r="D31" s="58" t="s">
        <v>39</v>
      </c>
      <c r="E31" s="59"/>
      <c r="F31" s="60"/>
      <c r="G31"/>
    </row>
    <row r="32" spans="1:8" x14ac:dyDescent="0.25">
      <c r="A32" s="53"/>
      <c r="B32" s="56"/>
      <c r="C32" s="56"/>
      <c r="D32" s="31" t="s">
        <v>40</v>
      </c>
      <c r="E32" s="32" t="s">
        <v>27</v>
      </c>
      <c r="F32" s="22">
        <f>15000*0.3/198</f>
        <v>22.727272727272727</v>
      </c>
      <c r="G32"/>
    </row>
    <row r="33" spans="1:8" ht="24.75" customHeight="1" x14ac:dyDescent="0.25">
      <c r="A33" s="53"/>
      <c r="B33" s="56"/>
      <c r="C33" s="56"/>
      <c r="D33" s="61" t="s">
        <v>41</v>
      </c>
      <c r="E33" s="61"/>
      <c r="F33" s="61"/>
      <c r="G33"/>
    </row>
    <row r="34" spans="1:8" s="14" customFormat="1" ht="21.75" customHeight="1" x14ac:dyDescent="0.25">
      <c r="A34" s="53"/>
      <c r="B34" s="56"/>
      <c r="C34" s="56"/>
      <c r="D34" s="33" t="s">
        <v>42</v>
      </c>
      <c r="E34" s="34" t="s">
        <v>12</v>
      </c>
      <c r="F34" s="35">
        <v>1.4</v>
      </c>
    </row>
    <row r="35" spans="1:8" x14ac:dyDescent="0.25">
      <c r="A35" s="53"/>
      <c r="B35" s="56"/>
      <c r="C35" s="56"/>
      <c r="D35" s="15" t="s">
        <v>13</v>
      </c>
      <c r="E35" s="16" t="s">
        <v>14</v>
      </c>
      <c r="F35" s="17">
        <v>907.12275820090872</v>
      </c>
      <c r="G35"/>
    </row>
    <row r="36" spans="1:8" x14ac:dyDescent="0.25">
      <c r="A36" s="53"/>
      <c r="B36" s="56"/>
      <c r="C36" s="56"/>
      <c r="D36" s="18" t="s">
        <v>15</v>
      </c>
      <c r="E36" s="16" t="s">
        <v>14</v>
      </c>
      <c r="F36" s="19">
        <f>(54171*0.3)/198</f>
        <v>82.077272727272728</v>
      </c>
      <c r="G36"/>
    </row>
    <row r="37" spans="1:8" x14ac:dyDescent="0.25">
      <c r="A37" s="53"/>
      <c r="B37" s="56"/>
      <c r="C37" s="56"/>
      <c r="D37" s="61" t="s">
        <v>43</v>
      </c>
      <c r="E37" s="61"/>
      <c r="F37" s="61"/>
      <c r="G37"/>
    </row>
    <row r="38" spans="1:8" x14ac:dyDescent="0.25">
      <c r="A38" s="53"/>
      <c r="B38" s="56"/>
      <c r="C38" s="56"/>
      <c r="D38" s="36" t="s">
        <v>44</v>
      </c>
      <c r="E38" s="37" t="s">
        <v>14</v>
      </c>
      <c r="F38" s="38">
        <f>14000*0.3/198</f>
        <v>21.212121212121211</v>
      </c>
      <c r="G38"/>
    </row>
    <row r="39" spans="1:8" x14ac:dyDescent="0.25">
      <c r="A39" s="53"/>
      <c r="B39" s="56"/>
      <c r="C39" s="56"/>
      <c r="D39" s="36" t="s">
        <v>45</v>
      </c>
      <c r="E39" s="37" t="s">
        <v>14</v>
      </c>
      <c r="F39" s="38">
        <f>20000*0.3/198</f>
        <v>30.303030303030305</v>
      </c>
      <c r="G39"/>
    </row>
    <row r="40" spans="1:8" ht="26.25" x14ac:dyDescent="0.25">
      <c r="A40" s="53"/>
      <c r="B40" s="56"/>
      <c r="C40" s="56"/>
      <c r="D40" s="36" t="s">
        <v>46</v>
      </c>
      <c r="E40" s="37" t="s">
        <v>14</v>
      </c>
      <c r="F40" s="38" t="s">
        <v>20</v>
      </c>
      <c r="G40"/>
    </row>
    <row r="41" spans="1:8" ht="39" x14ac:dyDescent="0.25">
      <c r="A41" s="53"/>
      <c r="B41" s="56"/>
      <c r="C41" s="56"/>
      <c r="D41" s="36" t="s">
        <v>47</v>
      </c>
      <c r="E41" s="37" t="s">
        <v>14</v>
      </c>
      <c r="F41" s="38" t="s">
        <v>20</v>
      </c>
      <c r="G41"/>
    </row>
    <row r="42" spans="1:8" x14ac:dyDescent="0.25">
      <c r="A42" s="53"/>
      <c r="B42" s="56"/>
      <c r="C42" s="56"/>
      <c r="D42" s="36" t="s">
        <v>48</v>
      </c>
      <c r="E42" s="37" t="s">
        <v>49</v>
      </c>
      <c r="F42" s="19" t="s">
        <v>20</v>
      </c>
      <c r="G42"/>
    </row>
    <row r="43" spans="1:8" ht="26.25" x14ac:dyDescent="0.25">
      <c r="A43" s="53"/>
      <c r="B43" s="56"/>
      <c r="C43" s="56"/>
      <c r="D43" s="36" t="s">
        <v>50</v>
      </c>
      <c r="E43" s="39" t="s">
        <v>14</v>
      </c>
      <c r="F43" s="38">
        <f>248200*0.3/198</f>
        <v>376.06060606060606</v>
      </c>
      <c r="G43"/>
    </row>
    <row r="44" spans="1:8" x14ac:dyDescent="0.25">
      <c r="A44" s="53"/>
      <c r="B44" s="56"/>
      <c r="C44" s="56"/>
      <c r="D44" s="27" t="s">
        <v>33</v>
      </c>
      <c r="E44" s="39" t="s">
        <v>14</v>
      </c>
      <c r="F44" s="38" t="s">
        <v>20</v>
      </c>
      <c r="G44"/>
    </row>
    <row r="45" spans="1:8" x14ac:dyDescent="0.25">
      <c r="A45" s="54"/>
      <c r="B45" s="57"/>
      <c r="C45" s="57"/>
      <c r="D45" s="36" t="s">
        <v>51</v>
      </c>
      <c r="E45" s="39" t="s">
        <v>14</v>
      </c>
      <c r="F45" s="38">
        <f>80000*0.3/198</f>
        <v>121.21212121212122</v>
      </c>
      <c r="G45"/>
    </row>
    <row r="46" spans="1:8" ht="24.75" customHeight="1" x14ac:dyDescent="0.25">
      <c r="A46" s="52" t="s">
        <v>53</v>
      </c>
      <c r="B46" s="55" t="s">
        <v>59</v>
      </c>
      <c r="C46" s="55" t="s">
        <v>8</v>
      </c>
      <c r="D46" s="58" t="s">
        <v>9</v>
      </c>
      <c r="E46" s="59"/>
      <c r="F46" s="60"/>
      <c r="G46"/>
      <c r="H46" s="6"/>
    </row>
    <row r="47" spans="1:8" x14ac:dyDescent="0.25">
      <c r="A47" s="53"/>
      <c r="B47" s="56"/>
      <c r="C47" s="56"/>
      <c r="D47" s="61" t="s">
        <v>10</v>
      </c>
      <c r="E47" s="61"/>
      <c r="F47" s="61"/>
      <c r="G47"/>
    </row>
    <row r="48" spans="1:8" s="14" customFormat="1" x14ac:dyDescent="0.25">
      <c r="A48" s="53"/>
      <c r="B48" s="56"/>
      <c r="C48" s="56"/>
      <c r="D48" s="11" t="s">
        <v>11</v>
      </c>
      <c r="E48" s="12" t="s">
        <v>12</v>
      </c>
      <c r="F48" s="13">
        <v>3</v>
      </c>
    </row>
    <row r="49" spans="1:9" ht="15" customHeight="1" x14ac:dyDescent="0.25">
      <c r="A49" s="53"/>
      <c r="B49" s="56"/>
      <c r="C49" s="56"/>
      <c r="D49" s="15" t="s">
        <v>13</v>
      </c>
      <c r="E49" s="16" t="s">
        <v>14</v>
      </c>
      <c r="F49" s="17">
        <v>10232.75</v>
      </c>
      <c r="G49" s="68"/>
      <c r="H49" s="6"/>
    </row>
    <row r="50" spans="1:9" x14ac:dyDescent="0.25">
      <c r="A50" s="53"/>
      <c r="B50" s="56"/>
      <c r="C50" s="56"/>
      <c r="D50" s="18" t="s">
        <v>15</v>
      </c>
      <c r="E50" s="16" t="s">
        <v>14</v>
      </c>
      <c r="F50" s="19">
        <f>(343800+16562)/150</f>
        <v>2402.4133333333334</v>
      </c>
      <c r="G50"/>
      <c r="H50" s="6"/>
    </row>
    <row r="51" spans="1:9" x14ac:dyDescent="0.25">
      <c r="A51" s="53"/>
      <c r="B51" s="56"/>
      <c r="C51" s="56"/>
      <c r="D51" s="58" t="s">
        <v>16</v>
      </c>
      <c r="E51" s="59"/>
      <c r="F51" s="60"/>
      <c r="G51"/>
      <c r="H51" s="6"/>
    </row>
    <row r="52" spans="1:9" ht="15" customHeight="1" x14ac:dyDescent="0.25">
      <c r="A52" s="53"/>
      <c r="B52" s="56"/>
      <c r="C52" s="56"/>
      <c r="D52" s="61" t="s">
        <v>17</v>
      </c>
      <c r="E52" s="61"/>
      <c r="F52" s="61"/>
      <c r="G52"/>
      <c r="H52" s="6"/>
      <c r="I52" s="6"/>
    </row>
    <row r="53" spans="1:9" x14ac:dyDescent="0.25">
      <c r="A53" s="53"/>
      <c r="B53" s="56"/>
      <c r="C53" s="56"/>
      <c r="D53" s="20" t="s">
        <v>18</v>
      </c>
      <c r="E53" s="21" t="s">
        <v>19</v>
      </c>
      <c r="F53" s="22" t="s">
        <v>20</v>
      </c>
      <c r="G53"/>
    </row>
    <row r="54" spans="1:9" x14ac:dyDescent="0.25">
      <c r="A54" s="53"/>
      <c r="B54" s="56"/>
      <c r="C54" s="56"/>
      <c r="D54" s="20" t="s">
        <v>21</v>
      </c>
      <c r="E54" s="21" t="s">
        <v>22</v>
      </c>
      <c r="F54" s="23" t="s">
        <v>20</v>
      </c>
      <c r="G54"/>
      <c r="H54" s="6"/>
    </row>
    <row r="55" spans="1:9" ht="15" customHeight="1" x14ac:dyDescent="0.25">
      <c r="A55" s="53"/>
      <c r="B55" s="56"/>
      <c r="C55" s="56"/>
      <c r="D55" s="20" t="s">
        <v>23</v>
      </c>
      <c r="E55" s="21" t="s">
        <v>24</v>
      </c>
      <c r="F55" s="23" t="s">
        <v>20</v>
      </c>
      <c r="G55"/>
    </row>
    <row r="56" spans="1:9" ht="25.5" customHeight="1" x14ac:dyDescent="0.25">
      <c r="A56" s="53"/>
      <c r="B56" s="56"/>
      <c r="C56" s="56"/>
      <c r="D56" s="58" t="s">
        <v>25</v>
      </c>
      <c r="E56" s="59"/>
      <c r="F56" s="60"/>
      <c r="G56"/>
      <c r="H56" s="6"/>
    </row>
    <row r="57" spans="1:9" x14ac:dyDescent="0.25">
      <c r="A57" s="53"/>
      <c r="B57" s="56"/>
      <c r="C57" s="56"/>
      <c r="D57" s="24" t="s">
        <v>26</v>
      </c>
      <c r="E57" s="25" t="s">
        <v>27</v>
      </c>
      <c r="F57" s="22" t="s">
        <v>20</v>
      </c>
      <c r="G57"/>
      <c r="H57" s="6"/>
    </row>
    <row r="58" spans="1:9" ht="15" customHeight="1" x14ac:dyDescent="0.25">
      <c r="A58" s="53"/>
      <c r="B58" s="56"/>
      <c r="C58" s="56"/>
      <c r="D58" s="24" t="s">
        <v>28</v>
      </c>
      <c r="E58" s="25" t="s">
        <v>27</v>
      </c>
      <c r="F58" s="23" t="s">
        <v>20</v>
      </c>
      <c r="G58"/>
    </row>
    <row r="59" spans="1:9" x14ac:dyDescent="0.25">
      <c r="A59" s="53"/>
      <c r="B59" s="56"/>
      <c r="C59" s="56"/>
      <c r="D59" s="27" t="s">
        <v>29</v>
      </c>
      <c r="E59" s="7" t="s">
        <v>30</v>
      </c>
      <c r="F59" s="23" t="s">
        <v>20</v>
      </c>
      <c r="G59"/>
    </row>
    <row r="60" spans="1:9" x14ac:dyDescent="0.25">
      <c r="A60" s="53"/>
      <c r="B60" s="56"/>
      <c r="C60" s="56"/>
      <c r="D60" s="27" t="s">
        <v>31</v>
      </c>
      <c r="E60" s="25" t="s">
        <v>27</v>
      </c>
      <c r="F60" s="22" t="s">
        <v>20</v>
      </c>
      <c r="G60"/>
    </row>
    <row r="61" spans="1:9" ht="39" customHeight="1" x14ac:dyDescent="0.25">
      <c r="A61" s="53"/>
      <c r="B61" s="56"/>
      <c r="C61" s="56"/>
      <c r="D61" s="28" t="s">
        <v>32</v>
      </c>
      <c r="E61" s="25" t="s">
        <v>27</v>
      </c>
      <c r="F61" s="23" t="s">
        <v>20</v>
      </c>
      <c r="G61"/>
      <c r="H61" s="6"/>
    </row>
    <row r="62" spans="1:9" x14ac:dyDescent="0.25">
      <c r="A62" s="53"/>
      <c r="B62" s="56"/>
      <c r="C62" s="56"/>
      <c r="D62" s="27" t="s">
        <v>33</v>
      </c>
      <c r="E62" s="25" t="s">
        <v>27</v>
      </c>
      <c r="F62" s="23" t="s">
        <v>20</v>
      </c>
      <c r="G62"/>
    </row>
    <row r="63" spans="1:9" x14ac:dyDescent="0.25">
      <c r="A63" s="53"/>
      <c r="B63" s="56"/>
      <c r="C63" s="56"/>
      <c r="D63" s="27" t="s">
        <v>34</v>
      </c>
      <c r="E63" s="25" t="s">
        <v>27</v>
      </c>
      <c r="F63" s="17" t="s">
        <v>20</v>
      </c>
      <c r="G63"/>
    </row>
    <row r="64" spans="1:9" ht="26.25" customHeight="1" x14ac:dyDescent="0.25">
      <c r="A64" s="53"/>
      <c r="B64" s="56"/>
      <c r="C64" s="56"/>
      <c r="D64" s="28" t="s">
        <v>35</v>
      </c>
      <c r="E64" s="25" t="s">
        <v>27</v>
      </c>
      <c r="F64" s="17" t="s">
        <v>20</v>
      </c>
      <c r="G64"/>
    </row>
    <row r="65" spans="1:7" ht="23.25" customHeight="1" x14ac:dyDescent="0.25">
      <c r="A65" s="53"/>
      <c r="B65" s="56"/>
      <c r="C65" s="56"/>
      <c r="D65" s="58" t="s">
        <v>36</v>
      </c>
      <c r="E65" s="59"/>
      <c r="F65" s="60"/>
      <c r="G65"/>
    </row>
    <row r="66" spans="1:7" x14ac:dyDescent="0.25">
      <c r="A66" s="53"/>
      <c r="B66" s="56"/>
      <c r="C66" s="56"/>
      <c r="D66" s="27" t="s">
        <v>37</v>
      </c>
      <c r="E66" s="30" t="s">
        <v>38</v>
      </c>
      <c r="F66" s="22" t="s">
        <v>20</v>
      </c>
      <c r="G66"/>
    </row>
    <row r="67" spans="1:7" ht="15" customHeight="1" x14ac:dyDescent="0.25">
      <c r="A67" s="53"/>
      <c r="B67" s="56"/>
      <c r="C67" s="56"/>
      <c r="D67" s="58" t="s">
        <v>39</v>
      </c>
      <c r="E67" s="59"/>
      <c r="F67" s="60"/>
      <c r="G67"/>
    </row>
    <row r="68" spans="1:7" x14ac:dyDescent="0.25">
      <c r="A68" s="53"/>
      <c r="B68" s="56"/>
      <c r="C68" s="56"/>
      <c r="D68" s="31" t="s">
        <v>40</v>
      </c>
      <c r="E68" s="32" t="s">
        <v>27</v>
      </c>
      <c r="F68" s="22" t="s">
        <v>20</v>
      </c>
      <c r="G68"/>
    </row>
    <row r="69" spans="1:7" ht="24.75" customHeight="1" x14ac:dyDescent="0.25">
      <c r="A69" s="53"/>
      <c r="B69" s="56"/>
      <c r="C69" s="56"/>
      <c r="D69" s="61" t="s">
        <v>41</v>
      </c>
      <c r="E69" s="61"/>
      <c r="F69" s="61"/>
      <c r="G69"/>
    </row>
    <row r="70" spans="1:7" s="14" customFormat="1" ht="18" customHeight="1" x14ac:dyDescent="0.25">
      <c r="A70" s="53"/>
      <c r="B70" s="56"/>
      <c r="C70" s="56"/>
      <c r="D70" s="33" t="s">
        <v>42</v>
      </c>
      <c r="E70" s="34" t="s">
        <v>12</v>
      </c>
      <c r="F70" s="35" t="s">
        <v>20</v>
      </c>
    </row>
    <row r="71" spans="1:7" x14ac:dyDescent="0.25">
      <c r="A71" s="53"/>
      <c r="B71" s="56"/>
      <c r="C71" s="56"/>
      <c r="D71" s="15" t="s">
        <v>13</v>
      </c>
      <c r="E71" s="16" t="s">
        <v>14</v>
      </c>
      <c r="F71" s="19" t="s">
        <v>20</v>
      </c>
      <c r="G71"/>
    </row>
    <row r="72" spans="1:7" x14ac:dyDescent="0.25">
      <c r="A72" s="53"/>
      <c r="B72" s="56"/>
      <c r="C72" s="56"/>
      <c r="D72" s="18" t="s">
        <v>15</v>
      </c>
      <c r="E72" s="16" t="s">
        <v>14</v>
      </c>
      <c r="F72" s="19" t="s">
        <v>20</v>
      </c>
      <c r="G72"/>
    </row>
    <row r="73" spans="1:7" ht="15" customHeight="1" x14ac:dyDescent="0.25">
      <c r="A73" s="53"/>
      <c r="B73" s="56"/>
      <c r="C73" s="56"/>
      <c r="D73" s="61" t="s">
        <v>43</v>
      </c>
      <c r="E73" s="61"/>
      <c r="F73" s="61"/>
      <c r="G73"/>
    </row>
    <row r="74" spans="1:7" x14ac:dyDescent="0.25">
      <c r="A74" s="53"/>
      <c r="B74" s="56"/>
      <c r="C74" s="56"/>
      <c r="D74" s="36" t="s">
        <v>44</v>
      </c>
      <c r="E74" s="37" t="s">
        <v>14</v>
      </c>
      <c r="F74" s="38" t="s">
        <v>20</v>
      </c>
      <c r="G74"/>
    </row>
    <row r="75" spans="1:7" x14ac:dyDescent="0.25">
      <c r="A75" s="53"/>
      <c r="B75" s="56"/>
      <c r="C75" s="56"/>
      <c r="D75" s="36" t="s">
        <v>45</v>
      </c>
      <c r="E75" s="37" t="s">
        <v>14</v>
      </c>
      <c r="F75" s="38" t="s">
        <v>20</v>
      </c>
      <c r="G75"/>
    </row>
    <row r="76" spans="1:7" ht="26.25" customHeight="1" x14ac:dyDescent="0.25">
      <c r="A76" s="53"/>
      <c r="B76" s="56"/>
      <c r="C76" s="56"/>
      <c r="D76" s="36" t="s">
        <v>46</v>
      </c>
      <c r="E76" s="37" t="s">
        <v>14</v>
      </c>
      <c r="F76" s="40" t="s">
        <v>20</v>
      </c>
      <c r="G76"/>
    </row>
    <row r="77" spans="1:7" ht="39" x14ac:dyDescent="0.25">
      <c r="A77" s="53"/>
      <c r="B77" s="56"/>
      <c r="C77" s="56"/>
      <c r="D77" s="36" t="s">
        <v>47</v>
      </c>
      <c r="E77" s="37" t="s">
        <v>14</v>
      </c>
      <c r="F77" s="40" t="s">
        <v>20</v>
      </c>
      <c r="G77"/>
    </row>
    <row r="78" spans="1:7" x14ac:dyDescent="0.25">
      <c r="A78" s="53"/>
      <c r="B78" s="56"/>
      <c r="C78" s="56"/>
      <c r="D78" s="36" t="s">
        <v>48</v>
      </c>
      <c r="E78" s="37" t="s">
        <v>49</v>
      </c>
      <c r="F78" s="41" t="s">
        <v>20</v>
      </c>
      <c r="G78"/>
    </row>
    <row r="79" spans="1:7" ht="26.25" customHeight="1" x14ac:dyDescent="0.25">
      <c r="A79" s="53"/>
      <c r="B79" s="56"/>
      <c r="C79" s="56"/>
      <c r="D79" s="36" t="s">
        <v>50</v>
      </c>
      <c r="E79" s="39" t="s">
        <v>14</v>
      </c>
      <c r="F79" s="40" t="s">
        <v>20</v>
      </c>
      <c r="G79"/>
    </row>
    <row r="80" spans="1:7" x14ac:dyDescent="0.25">
      <c r="A80" s="53"/>
      <c r="B80" s="56"/>
      <c r="C80" s="56"/>
      <c r="D80" s="27" t="s">
        <v>33</v>
      </c>
      <c r="E80" s="39" t="s">
        <v>14</v>
      </c>
      <c r="F80" s="38" t="s">
        <v>20</v>
      </c>
      <c r="G80"/>
    </row>
    <row r="81" spans="1:26" x14ac:dyDescent="0.25">
      <c r="A81" s="54"/>
      <c r="B81" s="57"/>
      <c r="C81" s="57"/>
      <c r="D81" s="36" t="s">
        <v>51</v>
      </c>
      <c r="E81" s="39" t="s">
        <v>14</v>
      </c>
      <c r="F81" s="38" t="s">
        <v>20</v>
      </c>
      <c r="G81"/>
    </row>
    <row r="82" spans="1:26" s="44" customFormat="1" ht="32.25" customHeight="1" x14ac:dyDescent="0.25">
      <c r="A82" s="52" t="s">
        <v>54</v>
      </c>
      <c r="B82" s="62" t="s">
        <v>57</v>
      </c>
      <c r="C82" s="62" t="s">
        <v>8</v>
      </c>
      <c r="D82" s="58" t="s">
        <v>9</v>
      </c>
      <c r="E82" s="59"/>
      <c r="F82" s="60"/>
      <c r="G82"/>
      <c r="H82" s="43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44" customFormat="1" ht="15" customHeight="1" x14ac:dyDescent="0.25">
      <c r="A83" s="53"/>
      <c r="B83" s="63"/>
      <c r="C83" s="63"/>
      <c r="D83" s="61" t="s">
        <v>10</v>
      </c>
      <c r="E83" s="61"/>
      <c r="F83" s="61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44" customFormat="1" x14ac:dyDescent="0.25">
      <c r="A84" s="53"/>
      <c r="B84" s="63"/>
      <c r="C84" s="63"/>
      <c r="D84" s="11" t="s">
        <v>11</v>
      </c>
      <c r="E84" s="12" t="s">
        <v>12</v>
      </c>
      <c r="F84" s="13">
        <v>26.55</v>
      </c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44" customFormat="1" ht="15.75" x14ac:dyDescent="0.25">
      <c r="A85" s="53"/>
      <c r="B85" s="63"/>
      <c r="C85" s="63"/>
      <c r="D85" s="15" t="s">
        <v>13</v>
      </c>
      <c r="E85" s="16" t="s">
        <v>14</v>
      </c>
      <c r="F85" s="17">
        <v>8046.66</v>
      </c>
      <c r="G85" s="68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44" customFormat="1" x14ac:dyDescent="0.25">
      <c r="A86" s="53"/>
      <c r="B86" s="63"/>
      <c r="C86" s="63"/>
      <c r="D86" s="18" t="s">
        <v>15</v>
      </c>
      <c r="E86" s="16" t="s">
        <v>14</v>
      </c>
      <c r="F86" s="19">
        <f>((2098200-54171)*0.51)/315</f>
        <v>3309.3802857142859</v>
      </c>
      <c r="G8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44" customFormat="1" ht="15" customHeight="1" x14ac:dyDescent="0.25">
      <c r="A87" s="53"/>
      <c r="B87" s="63"/>
      <c r="C87" s="63"/>
      <c r="D87" s="58" t="s">
        <v>16</v>
      </c>
      <c r="E87" s="59"/>
      <c r="F87" s="60"/>
      <c r="G87"/>
      <c r="H87" s="6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44" customFormat="1" x14ac:dyDescent="0.25">
      <c r="A88" s="53"/>
      <c r="B88" s="63"/>
      <c r="C88" s="63"/>
      <c r="D88" s="61" t="s">
        <v>17</v>
      </c>
      <c r="E88" s="61"/>
      <c r="F88" s="61"/>
      <c r="G88"/>
      <c r="H88" s="6"/>
      <c r="I88" s="6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44" customFormat="1" x14ac:dyDescent="0.25">
      <c r="A89" s="53"/>
      <c r="B89" s="63"/>
      <c r="C89" s="63"/>
      <c r="D89" s="20" t="s">
        <v>18</v>
      </c>
      <c r="E89" s="21" t="s">
        <v>19</v>
      </c>
      <c r="F89" s="22">
        <f>9500*0.2/315</f>
        <v>6.0317460317460316</v>
      </c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44" customFormat="1" x14ac:dyDescent="0.25">
      <c r="A90" s="53"/>
      <c r="B90" s="63"/>
      <c r="C90" s="63"/>
      <c r="D90" s="20" t="s">
        <v>21</v>
      </c>
      <c r="E90" s="21" t="s">
        <v>22</v>
      </c>
      <c r="F90" s="23">
        <f>176100*0.2/315</f>
        <v>111.80952380952381</v>
      </c>
      <c r="G90" s="42"/>
      <c r="H90" s="6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44" customFormat="1" ht="15.75" x14ac:dyDescent="0.25">
      <c r="A91" s="53"/>
      <c r="B91" s="63"/>
      <c r="C91" s="63"/>
      <c r="D91" s="20" t="s">
        <v>23</v>
      </c>
      <c r="E91" s="21" t="s">
        <v>24</v>
      </c>
      <c r="F91" s="23">
        <f>12000*0.2/315</f>
        <v>7.6190476190476186</v>
      </c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44" customFormat="1" x14ac:dyDescent="0.25">
      <c r="A92" s="53"/>
      <c r="B92" s="63"/>
      <c r="C92" s="63"/>
      <c r="D92" s="47" t="s">
        <v>60</v>
      </c>
      <c r="E92" s="48" t="s">
        <v>27</v>
      </c>
      <c r="F92" s="23">
        <f>10000*0.2/315</f>
        <v>6.3492063492063489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44" customFormat="1" ht="27.75" customHeight="1" x14ac:dyDescent="0.25">
      <c r="A93" s="53"/>
      <c r="B93" s="63"/>
      <c r="C93" s="63"/>
      <c r="D93" s="58" t="s">
        <v>25</v>
      </c>
      <c r="E93" s="59"/>
      <c r="F93" s="60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44" customFormat="1" ht="29.25" customHeight="1" x14ac:dyDescent="0.25">
      <c r="A94" s="53"/>
      <c r="B94" s="63"/>
      <c r="C94" s="63"/>
      <c r="D94" s="46" t="s">
        <v>26</v>
      </c>
      <c r="E94" s="25" t="s">
        <v>27</v>
      </c>
      <c r="F94" s="26" t="s">
        <v>20</v>
      </c>
      <c r="G94"/>
      <c r="H94" s="6"/>
      <c r="I94"/>
      <c r="J94" s="42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44" customFormat="1" x14ac:dyDescent="0.25">
      <c r="A95" s="53"/>
      <c r="B95" s="63"/>
      <c r="C95" s="63"/>
      <c r="D95" s="46" t="s">
        <v>28</v>
      </c>
      <c r="E95" s="25" t="s">
        <v>27</v>
      </c>
      <c r="F95" s="26" t="s">
        <v>20</v>
      </c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44" customFormat="1" x14ac:dyDescent="0.25">
      <c r="A96" s="53"/>
      <c r="B96" s="63"/>
      <c r="C96" s="63"/>
      <c r="D96" s="27" t="s">
        <v>29</v>
      </c>
      <c r="E96" s="7" t="s">
        <v>30</v>
      </c>
      <c r="F96" s="22" t="s">
        <v>20</v>
      </c>
      <c r="G96"/>
      <c r="H96" s="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44" customFormat="1" x14ac:dyDescent="0.25">
      <c r="A97" s="53"/>
      <c r="B97" s="63"/>
      <c r="C97" s="63"/>
      <c r="D97" s="27" t="s">
        <v>31</v>
      </c>
      <c r="E97" s="25" t="s">
        <v>27</v>
      </c>
      <c r="F97" s="17">
        <f>32400*0.51/315</f>
        <v>52.457142857142856</v>
      </c>
      <c r="G97"/>
      <c r="H97" s="42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44" customFormat="1" ht="39" x14ac:dyDescent="0.25">
      <c r="A98" s="53"/>
      <c r="B98" s="63"/>
      <c r="C98" s="63"/>
      <c r="D98" s="28" t="s">
        <v>32</v>
      </c>
      <c r="E98" s="25" t="s">
        <v>27</v>
      </c>
      <c r="F98" s="17" t="s">
        <v>20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44" customFormat="1" x14ac:dyDescent="0.25">
      <c r="A99" s="53"/>
      <c r="B99" s="63"/>
      <c r="C99" s="63"/>
      <c r="D99" s="27" t="s">
        <v>33</v>
      </c>
      <c r="E99" s="25" t="s">
        <v>27</v>
      </c>
      <c r="F99" s="17">
        <f>40000*0.51/315</f>
        <v>64.761904761904759</v>
      </c>
      <c r="G99"/>
      <c r="H99" s="42"/>
      <c r="I99"/>
      <c r="J99" s="42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44" customFormat="1" x14ac:dyDescent="0.25">
      <c r="A100" s="53"/>
      <c r="B100" s="63"/>
      <c r="C100" s="63"/>
      <c r="D100" s="27" t="s">
        <v>34</v>
      </c>
      <c r="E100" s="25" t="s">
        <v>27</v>
      </c>
      <c r="F100" s="29">
        <f>80000*0.51/315</f>
        <v>129.52380952380952</v>
      </c>
      <c r="G100"/>
      <c r="H100"/>
      <c r="I100"/>
      <c r="J100" s="42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44" customFormat="1" ht="26.25" x14ac:dyDescent="0.25">
      <c r="A101" s="53"/>
      <c r="B101" s="63"/>
      <c r="C101" s="63"/>
      <c r="D101" s="28" t="s">
        <v>35</v>
      </c>
      <c r="E101" s="25" t="s">
        <v>27</v>
      </c>
      <c r="F101" s="29" t="s">
        <v>20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44" customFormat="1" ht="22.5" customHeight="1" x14ac:dyDescent="0.25">
      <c r="A102" s="53"/>
      <c r="B102" s="63"/>
      <c r="C102" s="63"/>
      <c r="D102" s="58" t="s">
        <v>36</v>
      </c>
      <c r="E102" s="59"/>
      <c r="F102" s="60"/>
      <c r="G102"/>
      <c r="H102" s="6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44" customFormat="1" ht="29.25" customHeight="1" x14ac:dyDescent="0.25">
      <c r="A103" s="53"/>
      <c r="B103" s="63"/>
      <c r="C103" s="63"/>
      <c r="D103" s="27" t="s">
        <v>37</v>
      </c>
      <c r="E103" s="30" t="s">
        <v>38</v>
      </c>
      <c r="F103" s="22" t="s">
        <v>20</v>
      </c>
      <c r="G103"/>
      <c r="H103" s="6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44" customFormat="1" x14ac:dyDescent="0.25">
      <c r="A104" s="53"/>
      <c r="B104" s="63"/>
      <c r="C104" s="63"/>
      <c r="D104" s="58" t="s">
        <v>39</v>
      </c>
      <c r="E104" s="59"/>
      <c r="F104" s="60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44" customFormat="1" x14ac:dyDescent="0.25">
      <c r="A105" s="53"/>
      <c r="B105" s="63"/>
      <c r="C105" s="63"/>
      <c r="D105" s="31" t="s">
        <v>40</v>
      </c>
      <c r="E105" s="32" t="s">
        <v>27</v>
      </c>
      <c r="F105" s="22">
        <f>15000*0.51/315</f>
        <v>24.285714285714285</v>
      </c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44" customFormat="1" ht="23.25" customHeight="1" x14ac:dyDescent="0.25">
      <c r="A106" s="53"/>
      <c r="B106" s="63"/>
      <c r="C106" s="63"/>
      <c r="D106" s="61" t="s">
        <v>41</v>
      </c>
      <c r="E106" s="61"/>
      <c r="F106" s="61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44" customFormat="1" ht="30" customHeight="1" x14ac:dyDescent="0.25">
      <c r="A107" s="53"/>
      <c r="B107" s="63"/>
      <c r="C107" s="63"/>
      <c r="D107" s="33" t="s">
        <v>42</v>
      </c>
      <c r="E107" s="34" t="s">
        <v>12</v>
      </c>
      <c r="F107" s="35" t="s">
        <v>20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44" customFormat="1" x14ac:dyDescent="0.25">
      <c r="A108" s="53"/>
      <c r="B108" s="63"/>
      <c r="C108" s="63"/>
      <c r="D108" s="15" t="s">
        <v>13</v>
      </c>
      <c r="E108" s="16" t="s">
        <v>14</v>
      </c>
      <c r="F108" s="17" t="s">
        <v>20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44" customFormat="1" x14ac:dyDescent="0.25">
      <c r="A109" s="53"/>
      <c r="B109" s="63"/>
      <c r="C109" s="63"/>
      <c r="D109" s="18" t="s">
        <v>15</v>
      </c>
      <c r="E109" s="16" t="s">
        <v>14</v>
      </c>
      <c r="F109" s="19" t="s">
        <v>20</v>
      </c>
      <c r="G109" s="42"/>
      <c r="H109" s="6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44" customFormat="1" x14ac:dyDescent="0.25">
      <c r="A110" s="53"/>
      <c r="B110" s="63"/>
      <c r="C110" s="63"/>
      <c r="D110" s="61" t="s">
        <v>43</v>
      </c>
      <c r="E110" s="61"/>
      <c r="F110" s="61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44" customFormat="1" x14ac:dyDescent="0.25">
      <c r="A111" s="53"/>
      <c r="B111" s="63"/>
      <c r="C111" s="63"/>
      <c r="D111" s="36" t="s">
        <v>44</v>
      </c>
      <c r="E111" s="37" t="s">
        <v>14</v>
      </c>
      <c r="F111" s="38">
        <f>14000*0.51/315</f>
        <v>22.666666666666668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44" customFormat="1" x14ac:dyDescent="0.25">
      <c r="A112" s="53"/>
      <c r="B112" s="63"/>
      <c r="C112" s="63"/>
      <c r="D112" s="36" t="s">
        <v>45</v>
      </c>
      <c r="E112" s="37" t="s">
        <v>14</v>
      </c>
      <c r="F112" s="38">
        <f>20000*0.51/315</f>
        <v>32.38095238095238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44" customFormat="1" ht="26.25" x14ac:dyDescent="0.25">
      <c r="A113" s="53"/>
      <c r="B113" s="63"/>
      <c r="C113" s="63"/>
      <c r="D113" s="36" t="s">
        <v>46</v>
      </c>
      <c r="E113" s="37" t="s">
        <v>14</v>
      </c>
      <c r="F113" s="38" t="s">
        <v>20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44" customFormat="1" ht="39" x14ac:dyDescent="0.25">
      <c r="A114" s="53"/>
      <c r="B114" s="63"/>
      <c r="C114" s="63"/>
      <c r="D114" s="36" t="s">
        <v>47</v>
      </c>
      <c r="E114" s="37" t="s">
        <v>14</v>
      </c>
      <c r="F114" s="38" t="s">
        <v>20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44" customFormat="1" x14ac:dyDescent="0.25">
      <c r="A115" s="53"/>
      <c r="B115" s="63"/>
      <c r="C115" s="63"/>
      <c r="D115" s="36" t="s">
        <v>48</v>
      </c>
      <c r="E115" s="37" t="s">
        <v>49</v>
      </c>
      <c r="F115" s="19" t="s">
        <v>20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44" customFormat="1" ht="26.25" x14ac:dyDescent="0.25">
      <c r="A116" s="53"/>
      <c r="B116" s="63"/>
      <c r="C116" s="63"/>
      <c r="D116" s="36" t="s">
        <v>50</v>
      </c>
      <c r="E116" s="39" t="s">
        <v>14</v>
      </c>
      <c r="F116" s="38">
        <f>248200*0.51/315</f>
        <v>401.84761904761905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44" customFormat="1" x14ac:dyDescent="0.25">
      <c r="A117" s="53"/>
      <c r="B117" s="63"/>
      <c r="C117" s="63"/>
      <c r="D117" s="27" t="s">
        <v>33</v>
      </c>
      <c r="E117" s="39" t="s">
        <v>14</v>
      </c>
      <c r="F117" s="38" t="s">
        <v>20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44" customFormat="1" x14ac:dyDescent="0.25">
      <c r="A118" s="54"/>
      <c r="B118" s="64"/>
      <c r="C118" s="64"/>
      <c r="D118" s="36" t="s">
        <v>51</v>
      </c>
      <c r="E118" s="39" t="s">
        <v>14</v>
      </c>
      <c r="F118" s="38">
        <f>80000*0.51/315</f>
        <v>129.52380952380952</v>
      </c>
      <c r="G118"/>
      <c r="H118" s="43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44" customFormat="1" ht="23.25" customHeight="1" x14ac:dyDescent="0.25">
      <c r="A119" s="65" t="s">
        <v>55</v>
      </c>
      <c r="B119" s="66" t="s">
        <v>58</v>
      </c>
      <c r="C119" s="67" t="s">
        <v>8</v>
      </c>
      <c r="D119" s="58" t="s">
        <v>9</v>
      </c>
      <c r="E119" s="59"/>
      <c r="F119" s="60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44" customFormat="1" ht="15" customHeight="1" x14ac:dyDescent="0.25">
      <c r="A120" s="65"/>
      <c r="B120" s="66"/>
      <c r="C120" s="67"/>
      <c r="D120" s="61" t="s">
        <v>10</v>
      </c>
      <c r="E120" s="61"/>
      <c r="F120" s="61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44" customFormat="1" x14ac:dyDescent="0.25">
      <c r="A121" s="65"/>
      <c r="B121" s="66"/>
      <c r="C121" s="67"/>
      <c r="D121" s="11" t="s">
        <v>11</v>
      </c>
      <c r="E121" s="12" t="s">
        <v>12</v>
      </c>
      <c r="F121" s="13">
        <v>26.55</v>
      </c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44" customFormat="1" x14ac:dyDescent="0.25">
      <c r="A122" s="65"/>
      <c r="B122" s="66"/>
      <c r="C122" s="67"/>
      <c r="D122" s="15" t="s">
        <v>13</v>
      </c>
      <c r="E122" s="16" t="s">
        <v>14</v>
      </c>
      <c r="F122" s="17">
        <v>3464.1</v>
      </c>
      <c r="G122"/>
      <c r="H122" s="6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44" customFormat="1" x14ac:dyDescent="0.25">
      <c r="A123" s="65"/>
      <c r="B123" s="66"/>
      <c r="C123" s="67"/>
      <c r="D123" s="18" t="s">
        <v>15</v>
      </c>
      <c r="E123" s="16" t="s">
        <v>14</v>
      </c>
      <c r="F123" s="19">
        <f>((2098200-54171)*0.19)/97</f>
        <v>4003.768144329897</v>
      </c>
      <c r="G123"/>
      <c r="H123" s="6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44" customFormat="1" ht="15" customHeight="1" x14ac:dyDescent="0.25">
      <c r="A124" s="65"/>
      <c r="B124" s="66"/>
      <c r="C124" s="67"/>
      <c r="D124" s="58" t="s">
        <v>16</v>
      </c>
      <c r="E124" s="59"/>
      <c r="F124" s="60"/>
      <c r="G124"/>
      <c r="H124" s="6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44" customFormat="1" x14ac:dyDescent="0.25">
      <c r="A125" s="65"/>
      <c r="B125" s="66"/>
      <c r="C125" s="67"/>
      <c r="D125" s="61" t="s">
        <v>17</v>
      </c>
      <c r="E125" s="61"/>
      <c r="F125" s="61"/>
      <c r="G125"/>
      <c r="H125" s="6"/>
      <c r="I125" s="6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44" customFormat="1" x14ac:dyDescent="0.25">
      <c r="A126" s="65"/>
      <c r="B126" s="66"/>
      <c r="C126" s="67"/>
      <c r="D126" s="20" t="s">
        <v>18</v>
      </c>
      <c r="E126" s="21" t="s">
        <v>19</v>
      </c>
      <c r="F126" s="22">
        <f>9500*0.41/97</f>
        <v>40.154639175257728</v>
      </c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44" customFormat="1" x14ac:dyDescent="0.25">
      <c r="A127" s="65"/>
      <c r="B127" s="66"/>
      <c r="C127" s="67"/>
      <c r="D127" s="20" t="s">
        <v>21</v>
      </c>
      <c r="E127" s="21" t="s">
        <v>22</v>
      </c>
      <c r="F127" s="23">
        <f>176100*0.41/97</f>
        <v>744.34020618556701</v>
      </c>
      <c r="G127" s="42"/>
      <c r="H127" s="6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44" customFormat="1" ht="15.75" x14ac:dyDescent="0.25">
      <c r="A128" s="65"/>
      <c r="B128" s="66"/>
      <c r="C128" s="67"/>
      <c r="D128" s="20" t="s">
        <v>23</v>
      </c>
      <c r="E128" s="21" t="s">
        <v>24</v>
      </c>
      <c r="F128" s="23">
        <f>12000*0.41/97</f>
        <v>50.72164948453608</v>
      </c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44" customFormat="1" x14ac:dyDescent="0.25">
      <c r="A129" s="65"/>
      <c r="B129" s="66"/>
      <c r="C129" s="67"/>
      <c r="D129" s="47" t="s">
        <v>60</v>
      </c>
      <c r="E129" s="48" t="s">
        <v>27</v>
      </c>
      <c r="F129" s="23">
        <f>10000*0.41/97</f>
        <v>42.268041237113401</v>
      </c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44" customFormat="1" ht="27" customHeight="1" x14ac:dyDescent="0.25">
      <c r="A130" s="65"/>
      <c r="B130" s="66"/>
      <c r="C130" s="67"/>
      <c r="D130" s="58" t="s">
        <v>25</v>
      </c>
      <c r="E130" s="59"/>
      <c r="F130" s="60"/>
      <c r="G130"/>
      <c r="H130" s="6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44" customFormat="1" ht="24" customHeight="1" x14ac:dyDescent="0.25">
      <c r="A131" s="65"/>
      <c r="B131" s="66"/>
      <c r="C131" s="67"/>
      <c r="D131" s="46" t="s">
        <v>26</v>
      </c>
      <c r="E131" s="25" t="s">
        <v>27</v>
      </c>
      <c r="F131" s="26" t="s">
        <v>20</v>
      </c>
      <c r="G131"/>
      <c r="H131" s="6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44" customFormat="1" x14ac:dyDescent="0.25">
      <c r="A132" s="65"/>
      <c r="B132" s="66"/>
      <c r="C132" s="67"/>
      <c r="D132" s="46" t="s">
        <v>28</v>
      </c>
      <c r="E132" s="25" t="s">
        <v>27</v>
      </c>
      <c r="F132" s="26" t="s">
        <v>20</v>
      </c>
      <c r="G132"/>
      <c r="H132" s="6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44" customFormat="1" x14ac:dyDescent="0.25">
      <c r="A133" s="65"/>
      <c r="B133" s="66"/>
      <c r="C133" s="67"/>
      <c r="D133" s="27" t="s">
        <v>29</v>
      </c>
      <c r="E133" s="7" t="s">
        <v>30</v>
      </c>
      <c r="F133" s="22" t="s">
        <v>20</v>
      </c>
      <c r="G133"/>
      <c r="H133" s="6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44" customFormat="1" x14ac:dyDescent="0.25">
      <c r="A134" s="65"/>
      <c r="B134" s="66"/>
      <c r="C134" s="67"/>
      <c r="D134" s="27" t="s">
        <v>31</v>
      </c>
      <c r="E134" s="25" t="s">
        <v>27</v>
      </c>
      <c r="F134" s="17">
        <f>32400*0.33/97</f>
        <v>110.22680412371135</v>
      </c>
      <c r="G134"/>
      <c r="H134" s="6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44" customFormat="1" ht="39" x14ac:dyDescent="0.25">
      <c r="A135" s="65"/>
      <c r="B135" s="66"/>
      <c r="C135" s="67"/>
      <c r="D135" s="28" t="s">
        <v>32</v>
      </c>
      <c r="E135" s="25" t="s">
        <v>27</v>
      </c>
      <c r="F135" s="17" t="s">
        <v>20</v>
      </c>
      <c r="G135"/>
      <c r="H135" s="6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44" customFormat="1" x14ac:dyDescent="0.25">
      <c r="A136" s="65"/>
      <c r="B136" s="66"/>
      <c r="C136" s="67"/>
      <c r="D136" s="27" t="s">
        <v>33</v>
      </c>
      <c r="E136" s="25" t="s">
        <v>27</v>
      </c>
      <c r="F136" s="17">
        <f>40000*0.33/97</f>
        <v>136.08247422680412</v>
      </c>
      <c r="G136"/>
      <c r="H136" s="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44" customFormat="1" x14ac:dyDescent="0.25">
      <c r="A137" s="65"/>
      <c r="B137" s="66"/>
      <c r="C137" s="67"/>
      <c r="D137" s="27" t="s">
        <v>34</v>
      </c>
      <c r="E137" s="25" t="s">
        <v>27</v>
      </c>
      <c r="F137" s="29">
        <f>80000*0.33/97</f>
        <v>272.16494845360825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44" customFormat="1" ht="26.25" x14ac:dyDescent="0.25">
      <c r="A138" s="65"/>
      <c r="B138" s="66"/>
      <c r="C138" s="67"/>
      <c r="D138" s="28" t="s">
        <v>35</v>
      </c>
      <c r="E138" s="25" t="s">
        <v>27</v>
      </c>
      <c r="F138" s="29" t="s">
        <v>20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44" customFormat="1" ht="29.25" customHeight="1" x14ac:dyDescent="0.25">
      <c r="A139" s="65"/>
      <c r="B139" s="66"/>
      <c r="C139" s="67"/>
      <c r="D139" s="58" t="s">
        <v>36</v>
      </c>
      <c r="E139" s="59"/>
      <c r="F139" s="60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44" customFormat="1" ht="21" customHeight="1" x14ac:dyDescent="0.25">
      <c r="A140" s="65"/>
      <c r="B140" s="66"/>
      <c r="C140" s="67"/>
      <c r="D140" s="27" t="s">
        <v>37</v>
      </c>
      <c r="E140" s="30" t="s">
        <v>38</v>
      </c>
      <c r="F140" s="22" t="s">
        <v>20</v>
      </c>
      <c r="G140"/>
      <c r="H140" s="42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44" customFormat="1" x14ac:dyDescent="0.25">
      <c r="A141" s="65"/>
      <c r="B141" s="66"/>
      <c r="C141" s="67"/>
      <c r="D141" s="58" t="s">
        <v>39</v>
      </c>
      <c r="E141" s="59"/>
      <c r="F141" s="60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44" customFormat="1" x14ac:dyDescent="0.25">
      <c r="A142" s="65"/>
      <c r="B142" s="66"/>
      <c r="C142" s="67"/>
      <c r="D142" s="31" t="s">
        <v>40</v>
      </c>
      <c r="E142" s="32" t="s">
        <v>27</v>
      </c>
      <c r="F142" s="22">
        <f>15000*0.33/97</f>
        <v>51.03092783505155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44" customFormat="1" ht="27.75" customHeight="1" x14ac:dyDescent="0.25">
      <c r="A143" s="65"/>
      <c r="B143" s="66"/>
      <c r="C143" s="67"/>
      <c r="D143" s="61" t="s">
        <v>41</v>
      </c>
      <c r="E143" s="61"/>
      <c r="F143" s="61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44" customFormat="1" ht="21.75" customHeight="1" x14ac:dyDescent="0.25">
      <c r="A144" s="65"/>
      <c r="B144" s="66"/>
      <c r="C144" s="67"/>
      <c r="D144" s="33" t="s">
        <v>42</v>
      </c>
      <c r="E144" s="34" t="s">
        <v>12</v>
      </c>
      <c r="F144" s="35" t="s">
        <v>20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44" customFormat="1" x14ac:dyDescent="0.25">
      <c r="A145" s="65"/>
      <c r="B145" s="66"/>
      <c r="C145" s="67"/>
      <c r="D145" s="15" t="s">
        <v>13</v>
      </c>
      <c r="E145" s="16" t="s">
        <v>14</v>
      </c>
      <c r="F145" s="17" t="s">
        <v>20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44" customFormat="1" x14ac:dyDescent="0.25">
      <c r="A146" s="65"/>
      <c r="B146" s="66"/>
      <c r="C146" s="67"/>
      <c r="D146" s="18" t="s">
        <v>15</v>
      </c>
      <c r="E146" s="16" t="s">
        <v>14</v>
      </c>
      <c r="F146" s="19" t="s">
        <v>20</v>
      </c>
      <c r="G146" s="42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44" customFormat="1" x14ac:dyDescent="0.25">
      <c r="A147" s="65"/>
      <c r="B147" s="66"/>
      <c r="C147" s="67"/>
      <c r="D147" s="61" t="s">
        <v>43</v>
      </c>
      <c r="E147" s="61"/>
      <c r="F147" s="61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44" customFormat="1" x14ac:dyDescent="0.25">
      <c r="A148" s="65"/>
      <c r="B148" s="66"/>
      <c r="C148" s="67"/>
      <c r="D148" s="36" t="s">
        <v>44</v>
      </c>
      <c r="E148" s="37" t="s">
        <v>14</v>
      </c>
      <c r="F148" s="38">
        <f>14000*0.33/97</f>
        <v>47.628865979381445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44" customFormat="1" x14ac:dyDescent="0.25">
      <c r="A149" s="65"/>
      <c r="B149" s="66"/>
      <c r="C149" s="67"/>
      <c r="D149" s="36" t="s">
        <v>45</v>
      </c>
      <c r="E149" s="37" t="s">
        <v>14</v>
      </c>
      <c r="F149" s="38">
        <f>20000*0.33/97</f>
        <v>68.041237113402062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44" customFormat="1" ht="26.25" x14ac:dyDescent="0.25">
      <c r="A150" s="65"/>
      <c r="B150" s="66"/>
      <c r="C150" s="67"/>
      <c r="D150" s="36" t="s">
        <v>46</v>
      </c>
      <c r="E150" s="37" t="s">
        <v>14</v>
      </c>
      <c r="F150" s="38" t="s">
        <v>20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44" customFormat="1" ht="39" x14ac:dyDescent="0.25">
      <c r="A151" s="65"/>
      <c r="B151" s="66"/>
      <c r="C151" s="67"/>
      <c r="D151" s="36" t="s">
        <v>47</v>
      </c>
      <c r="E151" s="37" t="s">
        <v>14</v>
      </c>
      <c r="F151" s="38" t="s">
        <v>20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44" customFormat="1" x14ac:dyDescent="0.25">
      <c r="A152" s="65"/>
      <c r="B152" s="66"/>
      <c r="C152" s="67"/>
      <c r="D152" s="36" t="s">
        <v>48</v>
      </c>
      <c r="E152" s="37" t="s">
        <v>49</v>
      </c>
      <c r="F152" s="19" t="s">
        <v>20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44" customFormat="1" ht="26.25" x14ac:dyDescent="0.25">
      <c r="A153" s="65"/>
      <c r="B153" s="66"/>
      <c r="C153" s="67"/>
      <c r="D153" s="36" t="s">
        <v>50</v>
      </c>
      <c r="E153" s="39" t="s">
        <v>14</v>
      </c>
      <c r="F153" s="38">
        <f>248200*0.33/97</f>
        <v>844.39175257731961</v>
      </c>
      <c r="G153"/>
      <c r="H153" s="6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44" customFormat="1" ht="27.75" customHeight="1" x14ac:dyDescent="0.25">
      <c r="A154" s="65"/>
      <c r="B154" s="66"/>
      <c r="C154" s="67"/>
      <c r="D154" s="27" t="s">
        <v>33</v>
      </c>
      <c r="E154" s="39" t="s">
        <v>14</v>
      </c>
      <c r="F154" s="38" t="s">
        <v>20</v>
      </c>
      <c r="G154"/>
      <c r="H154"/>
      <c r="I154"/>
      <c r="J154" s="6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44" customFormat="1" ht="15" hidden="1" customHeight="1" x14ac:dyDescent="0.25">
      <c r="A155" s="65"/>
      <c r="B155" s="66"/>
      <c r="C155" s="67"/>
      <c r="D155" s="36" t="s">
        <v>51</v>
      </c>
      <c r="E155" s="39" t="s">
        <v>14</v>
      </c>
      <c r="F155" s="38">
        <f>80000*0.3/198</f>
        <v>121.21212121212122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9" spans="1:26" x14ac:dyDescent="0.25">
      <c r="H159" s="6"/>
    </row>
    <row r="161" spans="8:8" x14ac:dyDescent="0.25">
      <c r="H161" s="6"/>
    </row>
  </sheetData>
  <mergeCells count="52">
    <mergeCell ref="A119:A155"/>
    <mergeCell ref="B119:B155"/>
    <mergeCell ref="C119:C155"/>
    <mergeCell ref="D119:F119"/>
    <mergeCell ref="D120:F120"/>
    <mergeCell ref="D124:F124"/>
    <mergeCell ref="D125:F125"/>
    <mergeCell ref="D147:F147"/>
    <mergeCell ref="D130:F130"/>
    <mergeCell ref="D139:F139"/>
    <mergeCell ref="D141:F141"/>
    <mergeCell ref="D143:F143"/>
    <mergeCell ref="D69:F69"/>
    <mergeCell ref="D73:F73"/>
    <mergeCell ref="A46:A81"/>
    <mergeCell ref="B46:B81"/>
    <mergeCell ref="C46:C81"/>
    <mergeCell ref="D46:F46"/>
    <mergeCell ref="D47:F47"/>
    <mergeCell ref="D51:F51"/>
    <mergeCell ref="D52:F52"/>
    <mergeCell ref="D56:F56"/>
    <mergeCell ref="D65:F65"/>
    <mergeCell ref="D67:F67"/>
    <mergeCell ref="A82:A118"/>
    <mergeCell ref="B82:B118"/>
    <mergeCell ref="C82:C118"/>
    <mergeCell ref="D82:F82"/>
    <mergeCell ref="D83:F83"/>
    <mergeCell ref="D87:F87"/>
    <mergeCell ref="D88:F88"/>
    <mergeCell ref="D93:F93"/>
    <mergeCell ref="D102:F102"/>
    <mergeCell ref="D104:F104"/>
    <mergeCell ref="D106:F106"/>
    <mergeCell ref="D110:F110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37:F37"/>
  </mergeCells>
  <pageMargins left="0.14000000000000001" right="0.15748031496062992" top="0.33" bottom="0.35433070866141736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СШ</vt:lpstr>
      <vt:lpstr>СШ!Область_печати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2020-03-18T12:38:19Z</dcterms:created>
  <dcterms:modified xsi:type="dcterms:W3CDTF">2025-02-25T06:24:32Z</dcterms:modified>
</cp:coreProperties>
</file>