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Преображенский дс 2022" sheetId="1" r:id="rId1"/>
  </sheets>
  <calcPr calcId="145621"/>
</workbook>
</file>

<file path=xl/calcChain.xml><?xml version="1.0" encoding="utf-8"?>
<calcChain xmlns="http://schemas.openxmlformats.org/spreadsheetml/2006/main">
  <c r="F93" i="1" l="1"/>
  <c r="F56" i="1"/>
  <c r="F19" i="1"/>
  <c r="F92" i="1"/>
  <c r="F55" i="1"/>
  <c r="F18" i="1"/>
  <c r="F54" i="1"/>
  <c r="F53" i="1"/>
  <c r="F91" i="1"/>
  <c r="F17" i="1"/>
  <c r="F90" i="1"/>
  <c r="F16" i="1"/>
  <c r="F109" i="1"/>
  <c r="F72" i="1"/>
  <c r="F35" i="1"/>
  <c r="F86" i="1"/>
  <c r="F49" i="1"/>
  <c r="F12" i="1"/>
  <c r="F119" i="1" l="1"/>
  <c r="F118" i="1"/>
  <c r="F100" i="1"/>
  <c r="F82" i="1"/>
  <c r="F81" i="1"/>
  <c r="F63" i="1"/>
  <c r="F45" i="1" l="1"/>
  <c r="F108" i="1" l="1"/>
  <c r="F85" i="1"/>
  <c r="F71" i="1"/>
  <c r="F48" i="1"/>
  <c r="F44" i="1"/>
  <c r="F39" i="1"/>
  <c r="F38" i="1"/>
  <c r="F32" i="1"/>
  <c r="F28" i="1"/>
  <c r="F27" i="1"/>
  <c r="F26" i="1"/>
  <c r="F25" i="1"/>
  <c r="F24" i="1"/>
  <c r="F22" i="1"/>
  <c r="F21" i="1"/>
  <c r="F110" i="1" l="1"/>
  <c r="F87" i="1"/>
  <c r="F73" i="1"/>
  <c r="F50" i="1"/>
  <c r="F36" i="1"/>
  <c r="F13" i="1"/>
</calcChain>
</file>

<file path=xl/sharedStrings.xml><?xml version="1.0" encoding="utf-8"?>
<sst xmlns="http://schemas.openxmlformats.org/spreadsheetml/2006/main" count="248" uniqueCount="64">
  <si>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</si>
  <si>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</si>
  <si>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МБДОУ "Преображенский детский сад"Малышок"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</si>
  <si>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</si>
  <si>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</si>
  <si>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</si>
  <si>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</si>
  <si>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</si>
  <si>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</si>
  <si>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</si>
  <si>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</si>
  <si>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</si>
  <si>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</si>
  <si>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</si>
  <si>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</si>
  <si>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</si>
  <si>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</si>
  <si>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</si>
  <si>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</si>
  <si>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</si>
  <si>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</si>
  <si>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</si>
  <si>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</si>
  <si>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</si>
  <si>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</si>
  <si>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</si>
  <si>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</si>
  <si>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</si>
  <si>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</si>
  <si>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</si>
  <si>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</si>
  <si>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</si>
  <si>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</si>
  <si>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</si>
  <si>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</si>
  <si>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</si>
  <si>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</si>
  <si>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</si>
  <si>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</si>
  <si>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</si>
  <si>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</si>
  <si>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</si>
  <si>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</si>
  <si>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</si>
  <si>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</si>
  <si>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</si>
  <si>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</si>
  <si>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</si>
  <si>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</si>
  <si>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</si>
  <si>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</si>
  <si>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</si>
  <si>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</si>
  <si>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</si>
  <si>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</si>
  <si>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853211О.99.0.БВ19АА08000</t>
  </si>
  <si>
    <t xml:space="preserve">монтаж пуско-наладка и тестирование радиосистемы передачи извещений </t>
  </si>
  <si>
    <t>кол-во номеров, ед.</t>
  </si>
  <si>
    <t>853211О.99.0.БВ19АА14000</t>
  </si>
  <si>
    <t>Реализация основных общеобразовательных программ дошкольного образования</t>
  </si>
  <si>
    <t xml:space="preserve"> Предоставление питания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</si>
  <si>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</si>
  <si>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</si>
  <si>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23.12.2022 №41/11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</si>
</sst>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59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wrapText="1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0" fillId="0" borderId="0" xfId="0" applyBorder="1"/>
    <xf numFmtId="0" fontId="0" fillId="2" borderId="0" xfId="0" applyFill="1"/>
    <xf numFmtId="4" fontId="0" fillId="2" borderId="0" xfId="0" applyNumberFormat="1" applyFill="1"/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4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0" fontId="0" fillId="0" borderId="2" xfId="0" applyBorder="1"/>
    <xf numFmtId="4" fontId="12" fillId="0" borderId="0" xfId="0" applyNumberFormat="1" applyFont="1"/>
    <xf numFmtId="4" fontId="11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7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19"/>
  <sheetViews>
    <sheetView tabSelected="1" workbookViewId="0">
      <selection activeCell="D16" sqref="D16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1.42578125" style="7" bestFit="1" customWidth="1"/>
    <col min="8" max="8" width="13.140625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3" t="s">
        <v>0</v>
      </c>
      <c r="F1" s="3"/>
      <c r="G1" s="4"/>
    </row>
    <row r="2" spans="1:12" ht="15.75" customHeight="1" x14ac:dyDescent="0.25">
      <c r="A2" s="1"/>
      <c r="B2" s="38"/>
      <c r="C2" s="38"/>
      <c r="D2" s="2"/>
      <c r="E2" s="46" t="s">
        <v>63</v>
      </c>
      <c r="F2" s="46"/>
      <c r="G2" s="4"/>
      <c r="I2" s="5"/>
      <c r="J2" s="5"/>
      <c r="K2" s="5"/>
      <c r="L2" s="5"/>
    </row>
    <row r="3" spans="1:12" hidden="1" x14ac:dyDescent="0.25">
      <c r="A3" s="1"/>
      <c r="B3" s="38"/>
      <c r="C3" s="38"/>
      <c r="D3" s="1"/>
      <c r="E3" s="1"/>
      <c r="F3" s="6"/>
    </row>
    <row r="4" spans="1:12" x14ac:dyDescent="0.25">
      <c r="A4" s="1"/>
      <c r="B4" s="38"/>
      <c r="C4" s="38"/>
      <c r="D4" s="1"/>
      <c r="E4" s="1"/>
      <c r="F4" s="6"/>
      <c r="G4"/>
    </row>
    <row r="5" spans="1:12" ht="54.75" customHeight="1" x14ac:dyDescent="0.25">
      <c r="A5" s="47" t="s">
        <v>1</v>
      </c>
      <c r="B5" s="47"/>
      <c r="C5" s="47"/>
      <c r="D5" s="47"/>
      <c r="E5" s="47"/>
      <c r="F5" s="47"/>
      <c r="G5"/>
    </row>
    <row r="6" spans="1:12" ht="13.5" customHeight="1" x14ac:dyDescent="0.25">
      <c r="A6" s="48" t="s">
        <v>2</v>
      </c>
      <c r="B6" s="48"/>
      <c r="C6" s="48"/>
      <c r="D6" s="48"/>
      <c r="E6" s="48"/>
      <c r="F6" s="48"/>
      <c r="G6"/>
    </row>
    <row r="7" spans="1:12" ht="105.75" customHeight="1" x14ac:dyDescent="0.25">
      <c r="A7" s="8" t="s">
        <v>3</v>
      </c>
      <c r="B7" s="8" t="s">
        <v>4</v>
      </c>
      <c r="C7" s="8" t="s">
        <v>5</v>
      </c>
      <c r="D7" s="8" t="s">
        <v>6</v>
      </c>
      <c r="E7" s="8" t="s">
        <v>7</v>
      </c>
      <c r="F7" s="9" t="s">
        <v>8</v>
      </c>
      <c r="G7"/>
    </row>
    <row r="8" spans="1:12" ht="13.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1">
        <v>6</v>
      </c>
      <c r="G8"/>
      <c r="H8" s="34"/>
    </row>
    <row r="9" spans="1:12" ht="15" customHeight="1" x14ac:dyDescent="0.25">
      <c r="A9" s="49" t="s">
        <v>59</v>
      </c>
      <c r="B9" s="52" t="s">
        <v>9</v>
      </c>
      <c r="C9" s="52" t="s">
        <v>10</v>
      </c>
      <c r="D9" s="55" t="s">
        <v>11</v>
      </c>
      <c r="E9" s="56"/>
      <c r="F9" s="57"/>
      <c r="G9"/>
      <c r="H9" s="34"/>
    </row>
    <row r="10" spans="1:12" x14ac:dyDescent="0.25">
      <c r="A10" s="50"/>
      <c r="B10" s="53"/>
      <c r="C10" s="53"/>
      <c r="D10" s="58" t="s">
        <v>12</v>
      </c>
      <c r="E10" s="58"/>
      <c r="F10" s="58"/>
      <c r="G10"/>
      <c r="H10" s="34"/>
    </row>
    <row r="11" spans="1:12" x14ac:dyDescent="0.25">
      <c r="A11" s="50"/>
      <c r="B11" s="53"/>
      <c r="C11" s="53"/>
      <c r="D11" s="12" t="s">
        <v>13</v>
      </c>
      <c r="E11" s="13" t="s">
        <v>14</v>
      </c>
      <c r="F11" s="14">
        <v>7.35</v>
      </c>
      <c r="G11"/>
      <c r="H11" s="44"/>
    </row>
    <row r="12" spans="1:12" x14ac:dyDescent="0.25">
      <c r="A12" s="50"/>
      <c r="B12" s="53"/>
      <c r="C12" s="53"/>
      <c r="D12" s="15" t="s">
        <v>15</v>
      </c>
      <c r="E12" s="16" t="s">
        <v>16</v>
      </c>
      <c r="F12" s="14">
        <f>(16383005.24*0.34)/133</f>
        <v>41881.366778947369</v>
      </c>
      <c r="G12"/>
      <c r="H12" s="44"/>
      <c r="I12" s="7"/>
    </row>
    <row r="13" spans="1:12" x14ac:dyDescent="0.25">
      <c r="A13" s="50"/>
      <c r="B13" s="53"/>
      <c r="C13" s="53"/>
      <c r="D13" s="17" t="s">
        <v>17</v>
      </c>
      <c r="E13" s="16" t="s">
        <v>16</v>
      </c>
      <c r="F13" s="18">
        <f>F12*30.2%</f>
        <v>12648.172767242106</v>
      </c>
      <c r="G13"/>
      <c r="H13" s="45"/>
    </row>
    <row r="14" spans="1:12" x14ac:dyDescent="0.25">
      <c r="A14" s="50"/>
      <c r="B14" s="53"/>
      <c r="C14" s="53"/>
      <c r="D14" s="55" t="s">
        <v>18</v>
      </c>
      <c r="E14" s="56"/>
      <c r="F14" s="57"/>
      <c r="G14"/>
      <c r="H14" s="45"/>
    </row>
    <row r="15" spans="1:12" x14ac:dyDescent="0.25">
      <c r="A15" s="50"/>
      <c r="B15" s="53"/>
      <c r="C15" s="53"/>
      <c r="D15" s="58" t="s">
        <v>19</v>
      </c>
      <c r="E15" s="58"/>
      <c r="F15" s="58"/>
      <c r="G15"/>
      <c r="H15" s="45"/>
      <c r="I15" s="7"/>
    </row>
    <row r="16" spans="1:12" x14ac:dyDescent="0.25">
      <c r="A16" s="50"/>
      <c r="B16" s="53"/>
      <c r="C16" s="53"/>
      <c r="D16" s="19" t="s">
        <v>20</v>
      </c>
      <c r="E16" s="20" t="s">
        <v>21</v>
      </c>
      <c r="F16" s="21">
        <f>(729468.85*0.34)/133</f>
        <v>1864.8075864661655</v>
      </c>
      <c r="G16"/>
      <c r="H16" s="34"/>
    </row>
    <row r="17" spans="1:9" x14ac:dyDescent="0.25">
      <c r="A17" s="50"/>
      <c r="B17" s="53"/>
      <c r="C17" s="53"/>
      <c r="D17" s="19" t="s">
        <v>22</v>
      </c>
      <c r="E17" s="20" t="s">
        <v>23</v>
      </c>
      <c r="F17" s="21">
        <f>(852060.22*0.34)/133</f>
        <v>2178.1990586466168</v>
      </c>
      <c r="G17"/>
      <c r="H17" s="45"/>
      <c r="I17" s="7"/>
    </row>
    <row r="18" spans="1:9" ht="15" customHeight="1" x14ac:dyDescent="0.25">
      <c r="A18" s="50"/>
      <c r="B18" s="53"/>
      <c r="C18" s="53"/>
      <c r="D18" s="19" t="s">
        <v>24</v>
      </c>
      <c r="E18" s="20" t="s">
        <v>25</v>
      </c>
      <c r="F18" s="21">
        <f>(325100.68*0.34)/133</f>
        <v>831.08444511278208</v>
      </c>
      <c r="G18"/>
      <c r="H18" s="45"/>
    </row>
    <row r="19" spans="1:9" ht="15" customHeight="1" x14ac:dyDescent="0.25">
      <c r="A19" s="50"/>
      <c r="B19" s="53"/>
      <c r="C19" s="53"/>
      <c r="D19" s="40" t="s">
        <v>61</v>
      </c>
      <c r="E19" s="20" t="s">
        <v>62</v>
      </c>
      <c r="F19" s="41">
        <f>85785*0.34/133</f>
        <v>219.3</v>
      </c>
      <c r="G19"/>
      <c r="H19" s="34"/>
    </row>
    <row r="20" spans="1:9" ht="25.5" customHeight="1" x14ac:dyDescent="0.25">
      <c r="A20" s="50"/>
      <c r="B20" s="53"/>
      <c r="C20" s="53"/>
      <c r="D20" s="55" t="s">
        <v>26</v>
      </c>
      <c r="E20" s="56"/>
      <c r="F20" s="57"/>
      <c r="G20"/>
    </row>
    <row r="21" spans="1:9" x14ac:dyDescent="0.25">
      <c r="A21" s="50"/>
      <c r="B21" s="53"/>
      <c r="C21" s="53"/>
      <c r="D21" s="22" t="s">
        <v>27</v>
      </c>
      <c r="E21" s="23" t="s">
        <v>28</v>
      </c>
      <c r="F21" s="24">
        <f>(22800*0.34)/133</f>
        <v>58.285714285714292</v>
      </c>
      <c r="G21"/>
    </row>
    <row r="22" spans="1:9" x14ac:dyDescent="0.25">
      <c r="A22" s="50"/>
      <c r="B22" s="53"/>
      <c r="C22" s="53"/>
      <c r="D22" s="22" t="s">
        <v>29</v>
      </c>
      <c r="E22" s="23" t="s">
        <v>28</v>
      </c>
      <c r="F22" s="24">
        <f>((36000+1100+8800)*0.34)/133</f>
        <v>117.33834586466166</v>
      </c>
      <c r="G22"/>
    </row>
    <row r="23" spans="1:9" x14ac:dyDescent="0.25">
      <c r="A23" s="50"/>
      <c r="B23" s="53"/>
      <c r="C23" s="53"/>
      <c r="D23" s="25" t="s">
        <v>30</v>
      </c>
      <c r="E23" s="8" t="s">
        <v>31</v>
      </c>
      <c r="F23" s="9" t="s">
        <v>32</v>
      </c>
      <c r="G23"/>
      <c r="I23" s="7"/>
    </row>
    <row r="24" spans="1:9" x14ac:dyDescent="0.25">
      <c r="A24" s="50"/>
      <c r="B24" s="53"/>
      <c r="C24" s="53"/>
      <c r="D24" s="25" t="s">
        <v>33</v>
      </c>
      <c r="E24" s="23" t="s">
        <v>28</v>
      </c>
      <c r="F24" s="14">
        <f>((37800+8000)*0.34)/133</f>
        <v>117.08270676691731</v>
      </c>
      <c r="G24"/>
    </row>
    <row r="25" spans="1:9" ht="39" x14ac:dyDescent="0.25">
      <c r="A25" s="50"/>
      <c r="B25" s="53"/>
      <c r="C25" s="53"/>
      <c r="D25" s="26" t="s">
        <v>34</v>
      </c>
      <c r="E25" s="23" t="s">
        <v>28</v>
      </c>
      <c r="F25" s="14">
        <f>(24000*0.33)/133</f>
        <v>59.548872180451127</v>
      </c>
      <c r="G25"/>
      <c r="H25" s="7"/>
    </row>
    <row r="26" spans="1:9" x14ac:dyDescent="0.25">
      <c r="A26" s="50"/>
      <c r="B26" s="53"/>
      <c r="C26" s="53"/>
      <c r="D26" s="25" t="s">
        <v>35</v>
      </c>
      <c r="E26" s="23" t="s">
        <v>28</v>
      </c>
      <c r="F26" s="14">
        <f>(96000*0.34)/133</f>
        <v>245.4135338345865</v>
      </c>
      <c r="G26"/>
    </row>
    <row r="27" spans="1:9" x14ac:dyDescent="0.25">
      <c r="A27" s="50"/>
      <c r="B27" s="53"/>
      <c r="C27" s="53"/>
      <c r="D27" s="25" t="s">
        <v>36</v>
      </c>
      <c r="E27" s="23" t="s">
        <v>28</v>
      </c>
      <c r="F27" s="14">
        <f>(18000*0.34)/133</f>
        <v>46.015037593984964</v>
      </c>
      <c r="G27"/>
    </row>
    <row r="28" spans="1:9" x14ac:dyDescent="0.25">
      <c r="A28" s="50"/>
      <c r="B28" s="53"/>
      <c r="C28" s="53"/>
      <c r="D28" s="26" t="s">
        <v>37</v>
      </c>
      <c r="E28" s="23" t="s">
        <v>28</v>
      </c>
      <c r="F28" s="14">
        <f>((25000+30000)*0.34)/133</f>
        <v>140.6015037593985</v>
      </c>
      <c r="G28"/>
    </row>
    <row r="29" spans="1:9" ht="23.25" customHeight="1" x14ac:dyDescent="0.25">
      <c r="A29" s="50"/>
      <c r="B29" s="53"/>
      <c r="C29" s="53"/>
      <c r="D29" s="55" t="s">
        <v>38</v>
      </c>
      <c r="E29" s="56"/>
      <c r="F29" s="57"/>
      <c r="G29"/>
    </row>
    <row r="30" spans="1:9" x14ac:dyDescent="0.25">
      <c r="A30" s="50"/>
      <c r="B30" s="53"/>
      <c r="C30" s="53"/>
      <c r="D30" s="25" t="s">
        <v>39</v>
      </c>
      <c r="E30" s="27" t="s">
        <v>40</v>
      </c>
      <c r="F30" s="9">
        <v>9</v>
      </c>
      <c r="G30"/>
    </row>
    <row r="31" spans="1:9" x14ac:dyDescent="0.25">
      <c r="A31" s="50"/>
      <c r="B31" s="53"/>
      <c r="C31" s="53"/>
      <c r="D31" s="55" t="s">
        <v>41</v>
      </c>
      <c r="E31" s="56"/>
      <c r="F31" s="57"/>
      <c r="G31"/>
    </row>
    <row r="32" spans="1:9" x14ac:dyDescent="0.25">
      <c r="A32" s="50"/>
      <c r="B32" s="53"/>
      <c r="C32" s="53"/>
      <c r="D32" s="28" t="s">
        <v>42</v>
      </c>
      <c r="E32" s="29" t="s">
        <v>28</v>
      </c>
      <c r="F32" s="9">
        <f>(0.34*36000)/133</f>
        <v>92.030075187969928</v>
      </c>
      <c r="G32"/>
    </row>
    <row r="33" spans="1:26" ht="24.75" customHeight="1" x14ac:dyDescent="0.25">
      <c r="A33" s="50"/>
      <c r="B33" s="53"/>
      <c r="C33" s="53"/>
      <c r="D33" s="58" t="s">
        <v>43</v>
      </c>
      <c r="E33" s="58"/>
      <c r="F33" s="58"/>
      <c r="G33"/>
      <c r="H33" s="7"/>
    </row>
    <row r="34" spans="1:26" ht="26.25" x14ac:dyDescent="0.25">
      <c r="A34" s="50"/>
      <c r="B34" s="53"/>
      <c r="C34" s="53"/>
      <c r="D34" s="30" t="s">
        <v>44</v>
      </c>
      <c r="E34" s="23" t="s">
        <v>14</v>
      </c>
      <c r="F34" s="9">
        <v>20.399999999999999</v>
      </c>
      <c r="G34"/>
    </row>
    <row r="35" spans="1:26" x14ac:dyDescent="0.25">
      <c r="A35" s="50"/>
      <c r="B35" s="53"/>
      <c r="C35" s="53"/>
      <c r="D35" s="15" t="s">
        <v>15</v>
      </c>
      <c r="E35" s="16" t="s">
        <v>16</v>
      </c>
      <c r="F35" s="18">
        <f>(6582093.52*0.34)/133</f>
        <v>16826.404487218046</v>
      </c>
      <c r="G35"/>
      <c r="H35" s="7"/>
    </row>
    <row r="36" spans="1:26" x14ac:dyDescent="0.25">
      <c r="A36" s="50"/>
      <c r="B36" s="53"/>
      <c r="C36" s="53"/>
      <c r="D36" s="17" t="s">
        <v>17</v>
      </c>
      <c r="E36" s="16" t="s">
        <v>16</v>
      </c>
      <c r="F36" s="18">
        <f>F35*30.2%</f>
        <v>5081.5741551398496</v>
      </c>
      <c r="G36"/>
    </row>
    <row r="37" spans="1:26" x14ac:dyDescent="0.25">
      <c r="A37" s="50"/>
      <c r="B37" s="53"/>
      <c r="C37" s="53"/>
      <c r="D37" s="58" t="s">
        <v>45</v>
      </c>
      <c r="E37" s="58"/>
      <c r="F37" s="58"/>
      <c r="G37"/>
      <c r="H37" s="7"/>
    </row>
    <row r="38" spans="1:26" x14ac:dyDescent="0.25">
      <c r="A38" s="50"/>
      <c r="B38" s="53"/>
      <c r="C38" s="53"/>
      <c r="D38" s="31" t="s">
        <v>46</v>
      </c>
      <c r="E38" s="32" t="s">
        <v>16</v>
      </c>
      <c r="F38" s="33">
        <f>((18500)*0.34)/133</f>
        <v>47.29323308270677</v>
      </c>
      <c r="G38"/>
      <c r="H38" s="43"/>
    </row>
    <row r="39" spans="1:26" x14ac:dyDescent="0.25">
      <c r="A39" s="50"/>
      <c r="B39" s="53"/>
      <c r="C39" s="53"/>
      <c r="D39" s="31" t="s">
        <v>47</v>
      </c>
      <c r="E39" s="32" t="s">
        <v>16</v>
      </c>
      <c r="F39" s="33">
        <f>(1500*0.34)/133</f>
        <v>3.8345864661654141</v>
      </c>
      <c r="G39"/>
    </row>
    <row r="40" spans="1:26" ht="26.25" x14ac:dyDescent="0.25">
      <c r="A40" s="50"/>
      <c r="B40" s="53"/>
      <c r="C40" s="53"/>
      <c r="D40" s="31" t="s">
        <v>48</v>
      </c>
      <c r="E40" s="32" t="s">
        <v>16</v>
      </c>
      <c r="F40" s="33" t="s">
        <v>32</v>
      </c>
      <c r="G40"/>
    </row>
    <row r="41" spans="1:26" ht="39" x14ac:dyDescent="0.25">
      <c r="A41" s="50"/>
      <c r="B41" s="53"/>
      <c r="C41" s="53"/>
      <c r="D41" s="31" t="s">
        <v>49</v>
      </c>
      <c r="E41" s="32" t="s">
        <v>16</v>
      </c>
      <c r="F41" s="33" t="s">
        <v>32</v>
      </c>
      <c r="G41"/>
    </row>
    <row r="42" spans="1:26" x14ac:dyDescent="0.25">
      <c r="A42" s="50"/>
      <c r="B42" s="53"/>
      <c r="C42" s="53"/>
      <c r="D42" s="31" t="s">
        <v>50</v>
      </c>
      <c r="E42" s="32" t="s">
        <v>51</v>
      </c>
      <c r="F42" s="18" t="s">
        <v>32</v>
      </c>
      <c r="G42"/>
    </row>
    <row r="43" spans="1:26" ht="26.25" x14ac:dyDescent="0.25">
      <c r="A43" s="50"/>
      <c r="B43" s="53"/>
      <c r="C43" s="53"/>
      <c r="D43" s="31" t="s">
        <v>52</v>
      </c>
      <c r="E43" s="13" t="s">
        <v>16</v>
      </c>
      <c r="F43" s="33" t="s">
        <v>32</v>
      </c>
      <c r="G43"/>
    </row>
    <row r="44" spans="1:26" x14ac:dyDescent="0.25">
      <c r="A44" s="50"/>
      <c r="B44" s="53"/>
      <c r="C44" s="53"/>
      <c r="D44" s="25" t="s">
        <v>35</v>
      </c>
      <c r="E44" s="13" t="s">
        <v>16</v>
      </c>
      <c r="F44" s="33">
        <f>(71000*0.34)/133</f>
        <v>181.50375939849624</v>
      </c>
      <c r="G44"/>
    </row>
    <row r="45" spans="1:26" x14ac:dyDescent="0.25">
      <c r="A45" s="51"/>
      <c r="B45" s="54"/>
      <c r="C45" s="54"/>
      <c r="D45" s="31" t="s">
        <v>53</v>
      </c>
      <c r="E45" s="13" t="s">
        <v>16</v>
      </c>
      <c r="F45" s="33">
        <f>(1754917*0.34)/133</f>
        <v>4486.2539849624063</v>
      </c>
      <c r="G45"/>
    </row>
    <row r="46" spans="1:26" s="34" customFormat="1" ht="18.75" customHeight="1" x14ac:dyDescent="0.25">
      <c r="A46" s="49" t="s">
        <v>54</v>
      </c>
      <c r="B46" s="52" t="s">
        <v>55</v>
      </c>
      <c r="C46" s="52" t="s">
        <v>10</v>
      </c>
      <c r="D46" s="55" t="s">
        <v>11</v>
      </c>
      <c r="E46" s="56"/>
      <c r="F46" s="57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4" customFormat="1" x14ac:dyDescent="0.25">
      <c r="A47" s="50"/>
      <c r="B47" s="53"/>
      <c r="C47" s="53"/>
      <c r="D47" s="58" t="s">
        <v>12</v>
      </c>
      <c r="E47" s="58"/>
      <c r="F47" s="58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4" customFormat="1" x14ac:dyDescent="0.25">
      <c r="A48" s="50"/>
      <c r="B48" s="53"/>
      <c r="C48" s="53"/>
      <c r="D48" s="12" t="s">
        <v>13</v>
      </c>
      <c r="E48" s="13" t="s">
        <v>14</v>
      </c>
      <c r="F48" s="14">
        <f>F11</f>
        <v>7.35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4" customFormat="1" x14ac:dyDescent="0.25">
      <c r="A49" s="50"/>
      <c r="B49" s="53"/>
      <c r="C49" s="53"/>
      <c r="D49" s="15" t="s">
        <v>15</v>
      </c>
      <c r="E49" s="16" t="s">
        <v>16</v>
      </c>
      <c r="F49" s="14">
        <f>(16383005.24*0.33)/133</f>
        <v>40649.561873684208</v>
      </c>
      <c r="G49"/>
      <c r="H49" s="7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4" customFormat="1" x14ac:dyDescent="0.25">
      <c r="A50" s="50"/>
      <c r="B50" s="53"/>
      <c r="C50" s="53"/>
      <c r="D50" s="17" t="s">
        <v>17</v>
      </c>
      <c r="E50" s="16" t="s">
        <v>16</v>
      </c>
      <c r="F50" s="18">
        <f>F49*30.2%</f>
        <v>12276.16768585263</v>
      </c>
      <c r="G50"/>
      <c r="H50" s="7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4" customFormat="1" ht="15" customHeight="1" x14ac:dyDescent="0.25">
      <c r="A51" s="50"/>
      <c r="B51" s="53"/>
      <c r="C51" s="53"/>
      <c r="D51" s="55" t="s">
        <v>18</v>
      </c>
      <c r="E51" s="56"/>
      <c r="F51" s="57"/>
      <c r="G51"/>
      <c r="H51" s="7"/>
      <c r="I51" s="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4" customFormat="1" x14ac:dyDescent="0.25">
      <c r="A52" s="50"/>
      <c r="B52" s="53"/>
      <c r="C52" s="53"/>
      <c r="D52" s="58" t="s">
        <v>19</v>
      </c>
      <c r="E52" s="58"/>
      <c r="F52" s="58"/>
      <c r="G52"/>
      <c r="H52" s="7"/>
      <c r="I52" s="7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4" customFormat="1" x14ac:dyDescent="0.25">
      <c r="A53" s="50"/>
      <c r="B53" s="53"/>
      <c r="C53" s="53"/>
      <c r="D53" s="19" t="s">
        <v>20</v>
      </c>
      <c r="E53" s="20" t="s">
        <v>21</v>
      </c>
      <c r="F53" s="24">
        <f>729468.85*0.33/133</f>
        <v>1809.9603045112781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4" customFormat="1" x14ac:dyDescent="0.25">
      <c r="A54" s="50"/>
      <c r="B54" s="53"/>
      <c r="C54" s="53"/>
      <c r="D54" s="19" t="s">
        <v>22</v>
      </c>
      <c r="E54" s="20" t="s">
        <v>23</v>
      </c>
      <c r="F54" s="21">
        <f>852060.22*0.33/133</f>
        <v>2114.134380451128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4" customFormat="1" ht="14.25" customHeight="1" x14ac:dyDescent="0.25">
      <c r="A55" s="50"/>
      <c r="B55" s="53"/>
      <c r="C55" s="53"/>
      <c r="D55" s="19" t="s">
        <v>24</v>
      </c>
      <c r="E55" s="20" t="s">
        <v>25</v>
      </c>
      <c r="F55" s="21">
        <f>325100.68*0.33/133</f>
        <v>806.64078496240609</v>
      </c>
      <c r="G55"/>
      <c r="H55"/>
      <c r="I55" s="7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ht="15" customHeight="1" x14ac:dyDescent="0.25">
      <c r="A56" s="50"/>
      <c r="B56" s="53"/>
      <c r="C56" s="53"/>
      <c r="D56" s="40" t="s">
        <v>61</v>
      </c>
      <c r="E56" s="20" t="s">
        <v>62</v>
      </c>
      <c r="F56" s="41">
        <f>85785*0.33/133</f>
        <v>212.85000000000002</v>
      </c>
      <c r="G56"/>
    </row>
    <row r="57" spans="1:26" s="34" customFormat="1" ht="25.5" customHeight="1" x14ac:dyDescent="0.25">
      <c r="A57" s="50"/>
      <c r="B57" s="53"/>
      <c r="C57" s="53"/>
      <c r="D57" s="55" t="s">
        <v>26</v>
      </c>
      <c r="E57" s="56"/>
      <c r="F57" s="57"/>
      <c r="G57"/>
      <c r="H57"/>
      <c r="I57" s="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4" customFormat="1" x14ac:dyDescent="0.25">
      <c r="A58" s="50"/>
      <c r="B58" s="53"/>
      <c r="C58" s="53"/>
      <c r="D58" s="22" t="s">
        <v>27</v>
      </c>
      <c r="E58" s="23" t="s">
        <v>28</v>
      </c>
      <c r="F58" s="24" t="s">
        <v>32</v>
      </c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4" customFormat="1" x14ac:dyDescent="0.25">
      <c r="A59" s="50"/>
      <c r="B59" s="53"/>
      <c r="C59" s="53"/>
      <c r="D59" s="22" t="s">
        <v>29</v>
      </c>
      <c r="E59" s="23" t="s">
        <v>28</v>
      </c>
      <c r="F59" s="24" t="s">
        <v>32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4" customFormat="1" x14ac:dyDescent="0.25">
      <c r="A60" s="50"/>
      <c r="B60" s="53"/>
      <c r="C60" s="53"/>
      <c r="D60" s="25" t="s">
        <v>30</v>
      </c>
      <c r="E60" s="8" t="s">
        <v>31</v>
      </c>
      <c r="F60" s="9" t="s">
        <v>32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4" customFormat="1" x14ac:dyDescent="0.25">
      <c r="A61" s="50"/>
      <c r="B61" s="53"/>
      <c r="C61" s="53"/>
      <c r="D61" s="25" t="s">
        <v>33</v>
      </c>
      <c r="E61" s="23" t="s">
        <v>28</v>
      </c>
      <c r="F61" s="14" t="s">
        <v>32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4" customFormat="1" ht="39" x14ac:dyDescent="0.25">
      <c r="A62" s="50"/>
      <c r="B62" s="53"/>
      <c r="C62" s="53"/>
      <c r="D62" s="26" t="s">
        <v>34</v>
      </c>
      <c r="E62" s="23" t="s">
        <v>28</v>
      </c>
      <c r="F62" s="14" t="s">
        <v>32</v>
      </c>
      <c r="G62"/>
      <c r="H62" s="7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4" customFormat="1" x14ac:dyDescent="0.25">
      <c r="A63" s="50"/>
      <c r="B63" s="53"/>
      <c r="C63" s="53"/>
      <c r="D63" s="25" t="s">
        <v>35</v>
      </c>
      <c r="E63" s="23" t="s">
        <v>28</v>
      </c>
      <c r="F63" s="14">
        <f>(96000*0.33)/133</f>
        <v>238.19548872180451</v>
      </c>
      <c r="G63"/>
      <c r="H63" s="7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4" customFormat="1" x14ac:dyDescent="0.25">
      <c r="A64" s="50"/>
      <c r="B64" s="53"/>
      <c r="C64" s="53"/>
      <c r="D64" s="25" t="s">
        <v>36</v>
      </c>
      <c r="E64" s="23" t="s">
        <v>28</v>
      </c>
      <c r="F64" s="14" t="s">
        <v>32</v>
      </c>
      <c r="G64"/>
      <c r="H64" s="7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4" customFormat="1" ht="26.25" x14ac:dyDescent="0.25">
      <c r="A65" s="50"/>
      <c r="B65" s="53"/>
      <c r="C65" s="53"/>
      <c r="D65" s="26" t="s">
        <v>56</v>
      </c>
      <c r="E65" s="23" t="s">
        <v>28</v>
      </c>
      <c r="F65" s="14" t="s">
        <v>32</v>
      </c>
      <c r="G65"/>
      <c r="H65" s="7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4" customFormat="1" ht="23.25" customHeight="1" x14ac:dyDescent="0.25">
      <c r="A66" s="50"/>
      <c r="B66" s="53"/>
      <c r="C66" s="53"/>
      <c r="D66" s="55" t="s">
        <v>38</v>
      </c>
      <c r="E66" s="56"/>
      <c r="F66" s="57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4" customFormat="1" x14ac:dyDescent="0.25">
      <c r="A67" s="50"/>
      <c r="B67" s="53"/>
      <c r="C67" s="53"/>
      <c r="D67" s="25" t="s">
        <v>39</v>
      </c>
      <c r="E67" s="27" t="s">
        <v>40</v>
      </c>
      <c r="F67" s="9" t="s">
        <v>32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4" customFormat="1" x14ac:dyDescent="0.25">
      <c r="A68" s="50"/>
      <c r="B68" s="53"/>
      <c r="C68" s="53"/>
      <c r="D68" s="55" t="s">
        <v>41</v>
      </c>
      <c r="E68" s="56"/>
      <c r="F68" s="57"/>
      <c r="G68"/>
      <c r="H68" s="7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4" customFormat="1" x14ac:dyDescent="0.25">
      <c r="A69" s="50"/>
      <c r="B69" s="53"/>
      <c r="C69" s="53"/>
      <c r="D69" s="28" t="s">
        <v>42</v>
      </c>
      <c r="E69" s="29" t="s">
        <v>57</v>
      </c>
      <c r="F69" s="9" t="s">
        <v>32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4" customFormat="1" ht="24.75" customHeight="1" x14ac:dyDescent="0.25">
      <c r="A70" s="50"/>
      <c r="B70" s="53"/>
      <c r="C70" s="53"/>
      <c r="D70" s="58" t="s">
        <v>43</v>
      </c>
      <c r="E70" s="58"/>
      <c r="F70" s="58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4" customFormat="1" ht="26.25" x14ac:dyDescent="0.25">
      <c r="A71" s="50"/>
      <c r="B71" s="53"/>
      <c r="C71" s="53"/>
      <c r="D71" s="30" t="s">
        <v>44</v>
      </c>
      <c r="E71" s="23" t="s">
        <v>14</v>
      </c>
      <c r="F71" s="9">
        <f>F34</f>
        <v>20.399999999999999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4" customFormat="1" x14ac:dyDescent="0.25">
      <c r="A72" s="50"/>
      <c r="B72" s="53"/>
      <c r="C72" s="53"/>
      <c r="D72" s="15" t="s">
        <v>15</v>
      </c>
      <c r="E72" s="16" t="s">
        <v>16</v>
      </c>
      <c r="F72" s="18">
        <f>(6582093.52*0.33)/133</f>
        <v>16331.510237593984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4" customFormat="1" x14ac:dyDescent="0.25">
      <c r="A73" s="50"/>
      <c r="B73" s="53"/>
      <c r="C73" s="53"/>
      <c r="D73" s="17" t="s">
        <v>17</v>
      </c>
      <c r="E73" s="16" t="s">
        <v>16</v>
      </c>
      <c r="F73" s="18">
        <f>F72*30.2%</f>
        <v>4932.1160917533834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4" customFormat="1" x14ac:dyDescent="0.25">
      <c r="A74" s="50"/>
      <c r="B74" s="53"/>
      <c r="C74" s="53"/>
      <c r="D74" s="58" t="s">
        <v>45</v>
      </c>
      <c r="E74" s="58"/>
      <c r="F74" s="58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4" customFormat="1" x14ac:dyDescent="0.25">
      <c r="A75" s="50"/>
      <c r="B75" s="53"/>
      <c r="C75" s="53"/>
      <c r="D75" s="31" t="s">
        <v>46</v>
      </c>
      <c r="E75" s="32" t="s">
        <v>16</v>
      </c>
      <c r="F75" s="33" t="s">
        <v>32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4" customFormat="1" x14ac:dyDescent="0.25">
      <c r="A76" s="50"/>
      <c r="B76" s="53"/>
      <c r="C76" s="53"/>
      <c r="D76" s="31" t="s">
        <v>47</v>
      </c>
      <c r="E76" s="32" t="s">
        <v>16</v>
      </c>
      <c r="F76" s="33" t="s">
        <v>32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4" customFormat="1" ht="26.25" x14ac:dyDescent="0.25">
      <c r="A77" s="50"/>
      <c r="B77" s="53"/>
      <c r="C77" s="53"/>
      <c r="D77" s="31" t="s">
        <v>48</v>
      </c>
      <c r="E77" s="32" t="s">
        <v>16</v>
      </c>
      <c r="F77" s="33" t="s">
        <v>32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4" customFormat="1" ht="39" x14ac:dyDescent="0.25">
      <c r="A78" s="50"/>
      <c r="B78" s="53"/>
      <c r="C78" s="53"/>
      <c r="D78" s="31" t="s">
        <v>49</v>
      </c>
      <c r="E78" s="32" t="s">
        <v>16</v>
      </c>
      <c r="F78" s="33" t="s">
        <v>32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4" customFormat="1" x14ac:dyDescent="0.25">
      <c r="A79" s="50"/>
      <c r="B79" s="53"/>
      <c r="C79" s="53"/>
      <c r="D79" s="31" t="s">
        <v>50</v>
      </c>
      <c r="E79" s="32" t="s">
        <v>51</v>
      </c>
      <c r="F79" s="18" t="s">
        <v>32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4" customFormat="1" ht="26.25" x14ac:dyDescent="0.25">
      <c r="A80" s="50"/>
      <c r="B80" s="53"/>
      <c r="C80" s="53"/>
      <c r="D80" s="31" t="s">
        <v>52</v>
      </c>
      <c r="E80" s="13" t="s">
        <v>16</v>
      </c>
      <c r="F80" s="33" t="s">
        <v>32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4" customFormat="1" x14ac:dyDescent="0.25">
      <c r="A81" s="50"/>
      <c r="B81" s="53"/>
      <c r="C81" s="53"/>
      <c r="D81" s="25" t="s">
        <v>35</v>
      </c>
      <c r="E81" s="13" t="s">
        <v>16</v>
      </c>
      <c r="F81" s="33">
        <f>(71000*0.06)/133</f>
        <v>32.030075187969928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4" customFormat="1" x14ac:dyDescent="0.25">
      <c r="A82" s="51"/>
      <c r="B82" s="54"/>
      <c r="C82" s="54"/>
      <c r="D82" s="31" t="s">
        <v>53</v>
      </c>
      <c r="E82" s="13" t="s">
        <v>16</v>
      </c>
      <c r="F82" s="33">
        <f>(1764917*0.06)/133</f>
        <v>796.20315789473682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4" customFormat="1" ht="21" customHeight="1" x14ac:dyDescent="0.25">
      <c r="A83" s="49" t="s">
        <v>60</v>
      </c>
      <c r="B83" s="52" t="s">
        <v>58</v>
      </c>
      <c r="C83" s="52" t="s">
        <v>10</v>
      </c>
      <c r="D83" s="55" t="s">
        <v>11</v>
      </c>
      <c r="E83" s="56"/>
      <c r="F83" s="57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4" customFormat="1" ht="15" customHeight="1" x14ac:dyDescent="0.25">
      <c r="A84" s="50"/>
      <c r="B84" s="53"/>
      <c r="C84" s="53"/>
      <c r="D84" s="58" t="s">
        <v>12</v>
      </c>
      <c r="E84" s="58"/>
      <c r="F84" s="58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4" customFormat="1" x14ac:dyDescent="0.25">
      <c r="A85" s="50"/>
      <c r="B85" s="53"/>
      <c r="C85" s="53"/>
      <c r="D85" s="12" t="s">
        <v>13</v>
      </c>
      <c r="E85" s="13" t="s">
        <v>14</v>
      </c>
      <c r="F85" s="14">
        <f>F48</f>
        <v>7.35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4" customFormat="1" x14ac:dyDescent="0.25">
      <c r="A86" s="50"/>
      <c r="B86" s="53"/>
      <c r="C86" s="53"/>
      <c r="D86" s="15" t="s">
        <v>15</v>
      </c>
      <c r="E86" s="16" t="s">
        <v>16</v>
      </c>
      <c r="F86" s="14">
        <f>(16383005.24*0.33)/133</f>
        <v>40649.561873684208</v>
      </c>
      <c r="G86"/>
      <c r="H86" s="7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4" customFormat="1" x14ac:dyDescent="0.25">
      <c r="A87" s="50"/>
      <c r="B87" s="53"/>
      <c r="C87" s="53"/>
      <c r="D87" s="17" t="s">
        <v>17</v>
      </c>
      <c r="E87" s="16" t="s">
        <v>16</v>
      </c>
      <c r="F87" s="18">
        <f>F86*30.2%</f>
        <v>12276.16768585263</v>
      </c>
      <c r="G87"/>
      <c r="H87" s="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4" customFormat="1" ht="15" customHeight="1" x14ac:dyDescent="0.25">
      <c r="A88" s="50"/>
      <c r="B88" s="53"/>
      <c r="C88" s="53"/>
      <c r="D88" s="55" t="s">
        <v>18</v>
      </c>
      <c r="E88" s="56"/>
      <c r="F88" s="57"/>
      <c r="G88"/>
      <c r="H88" s="7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4" customFormat="1" x14ac:dyDescent="0.25">
      <c r="A89" s="50"/>
      <c r="B89" s="53"/>
      <c r="C89" s="53"/>
      <c r="D89" s="58" t="s">
        <v>19</v>
      </c>
      <c r="E89" s="58"/>
      <c r="F89" s="58"/>
      <c r="G89"/>
      <c r="H89" s="7"/>
      <c r="I89" s="7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4" customFormat="1" x14ac:dyDescent="0.25">
      <c r="A90" s="50"/>
      <c r="B90" s="53"/>
      <c r="C90" s="53"/>
      <c r="D90" s="19" t="s">
        <v>20</v>
      </c>
      <c r="E90" s="20" t="s">
        <v>21</v>
      </c>
      <c r="F90" s="24">
        <f>729468.85*0.33/133</f>
        <v>1809.9603045112781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4" customFormat="1" x14ac:dyDescent="0.25">
      <c r="A91" s="50"/>
      <c r="B91" s="53"/>
      <c r="C91" s="53"/>
      <c r="D91" s="19" t="s">
        <v>22</v>
      </c>
      <c r="E91" s="20" t="s">
        <v>23</v>
      </c>
      <c r="F91" s="21">
        <f>852060.22*0.33/133</f>
        <v>2114.134380451128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4" customFormat="1" ht="15.75" x14ac:dyDescent="0.25">
      <c r="A92" s="50"/>
      <c r="B92" s="53"/>
      <c r="C92" s="53"/>
      <c r="D92" s="19" t="s">
        <v>24</v>
      </c>
      <c r="E92" s="20" t="s">
        <v>25</v>
      </c>
      <c r="F92" s="21">
        <f>325100.68*0.33/133</f>
        <v>806.64078496240609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4" customFormat="1" ht="15.75" x14ac:dyDescent="0.25">
      <c r="A93" s="50"/>
      <c r="B93" s="53"/>
      <c r="C93" s="53"/>
      <c r="D93" s="40" t="s">
        <v>61</v>
      </c>
      <c r="E93" s="20" t="s">
        <v>62</v>
      </c>
      <c r="F93" s="41">
        <f>85785*0.33/133</f>
        <v>212.85000000000002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4" customFormat="1" ht="28.5" customHeight="1" x14ac:dyDescent="0.25">
      <c r="A94" s="50"/>
      <c r="B94" s="53"/>
      <c r="C94" s="53"/>
      <c r="D94" s="55" t="s">
        <v>26</v>
      </c>
      <c r="E94" s="56"/>
      <c r="F94" s="57"/>
      <c r="G94"/>
      <c r="H94" s="36"/>
      <c r="I94" s="35"/>
      <c r="J94" s="35"/>
      <c r="K94" s="35"/>
      <c r="L94" s="35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4" customFormat="1" x14ac:dyDescent="0.25">
      <c r="A95" s="50"/>
      <c r="B95" s="53"/>
      <c r="C95" s="53"/>
      <c r="D95" s="22" t="s">
        <v>27</v>
      </c>
      <c r="E95" s="23" t="s">
        <v>28</v>
      </c>
      <c r="F95" s="42"/>
      <c r="G95"/>
      <c r="H95" s="36"/>
      <c r="I95" s="35"/>
      <c r="J95" s="35"/>
      <c r="K95" s="35"/>
      <c r="L95" s="3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4" customFormat="1" x14ac:dyDescent="0.25">
      <c r="A96" s="50"/>
      <c r="B96" s="53"/>
      <c r="C96" s="53"/>
      <c r="D96" s="22" t="s">
        <v>29</v>
      </c>
      <c r="E96" s="23" t="s">
        <v>28</v>
      </c>
      <c r="F96" s="24" t="s">
        <v>32</v>
      </c>
      <c r="G96"/>
      <c r="H96" s="35"/>
      <c r="I96" s="35"/>
      <c r="J96" s="35"/>
      <c r="K96" s="35"/>
      <c r="L96" s="35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4" customFormat="1" x14ac:dyDescent="0.25">
      <c r="A97" s="50"/>
      <c r="B97" s="53"/>
      <c r="C97" s="53"/>
      <c r="D97" s="25" t="s">
        <v>30</v>
      </c>
      <c r="E97" s="8" t="s">
        <v>31</v>
      </c>
      <c r="F97" s="9" t="s">
        <v>32</v>
      </c>
      <c r="G97"/>
      <c r="H97" s="35"/>
      <c r="I97" s="35"/>
      <c r="J97" s="35"/>
      <c r="K97" s="36"/>
      <c r="L97" s="35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4" customFormat="1" x14ac:dyDescent="0.25">
      <c r="A98" s="50"/>
      <c r="B98" s="53"/>
      <c r="C98" s="53"/>
      <c r="D98" s="25" t="s">
        <v>33</v>
      </c>
      <c r="E98" s="23" t="s">
        <v>28</v>
      </c>
      <c r="F98" s="14" t="s">
        <v>32</v>
      </c>
      <c r="G98"/>
      <c r="H98" s="35"/>
      <c r="I98" s="35"/>
      <c r="J98" s="35"/>
      <c r="K98" s="35"/>
      <c r="L98" s="35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4" customFormat="1" ht="39" x14ac:dyDescent="0.25">
      <c r="A99" s="50"/>
      <c r="B99" s="53"/>
      <c r="C99" s="53"/>
      <c r="D99" s="26" t="s">
        <v>34</v>
      </c>
      <c r="E99" s="23" t="s">
        <v>28</v>
      </c>
      <c r="F99" s="14" t="s">
        <v>32</v>
      </c>
      <c r="G99"/>
      <c r="H99" s="36"/>
      <c r="I99" s="35"/>
      <c r="J99" s="35"/>
      <c r="K99" s="35"/>
      <c r="L99" s="35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4" customFormat="1" x14ac:dyDescent="0.25">
      <c r="A100" s="50"/>
      <c r="B100" s="53"/>
      <c r="C100" s="53"/>
      <c r="D100" s="25" t="s">
        <v>35</v>
      </c>
      <c r="E100" s="23" t="s">
        <v>28</v>
      </c>
      <c r="F100" s="14">
        <f>(96000*0.33)/133</f>
        <v>238.19548872180451</v>
      </c>
      <c r="G100"/>
      <c r="H100" s="35"/>
      <c r="I100" s="35"/>
      <c r="J100" s="35"/>
      <c r="K100" s="35"/>
      <c r="L100" s="35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4" customFormat="1" x14ac:dyDescent="0.25">
      <c r="A101" s="50"/>
      <c r="B101" s="53"/>
      <c r="C101" s="53"/>
      <c r="D101" s="25" t="s">
        <v>36</v>
      </c>
      <c r="E101" s="23" t="s">
        <v>28</v>
      </c>
      <c r="F101" s="14" t="s">
        <v>32</v>
      </c>
      <c r="G101"/>
      <c r="H101" s="36"/>
      <c r="I101" s="35"/>
      <c r="J101" s="35"/>
      <c r="K101" s="35"/>
      <c r="L101" s="35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4" customFormat="1" ht="26.25" x14ac:dyDescent="0.25">
      <c r="A102" s="50"/>
      <c r="B102" s="53"/>
      <c r="C102" s="53"/>
      <c r="D102" s="26" t="s">
        <v>56</v>
      </c>
      <c r="E102" s="23" t="s">
        <v>28</v>
      </c>
      <c r="F102" s="14" t="s">
        <v>32</v>
      </c>
      <c r="G102"/>
      <c r="H102" s="35"/>
      <c r="I102" s="35"/>
      <c r="J102" s="35"/>
      <c r="K102" s="35"/>
      <c r="L102" s="35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4" customFormat="1" ht="28.5" customHeight="1" x14ac:dyDescent="0.25">
      <c r="A103" s="50"/>
      <c r="B103" s="53"/>
      <c r="C103" s="53"/>
      <c r="D103" s="55" t="s">
        <v>38</v>
      </c>
      <c r="E103" s="56"/>
      <c r="F103" s="57"/>
      <c r="G103"/>
      <c r="H103" s="35"/>
      <c r="I103" s="35"/>
      <c r="J103" s="35"/>
      <c r="K103" s="35"/>
      <c r="L103" s="35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4" customFormat="1" x14ac:dyDescent="0.25">
      <c r="A104" s="50"/>
      <c r="B104" s="53"/>
      <c r="C104" s="53"/>
      <c r="D104" s="25" t="s">
        <v>39</v>
      </c>
      <c r="E104" s="27" t="s">
        <v>40</v>
      </c>
      <c r="F104" s="9" t="s">
        <v>32</v>
      </c>
      <c r="G104"/>
      <c r="H104" s="35"/>
      <c r="I104" s="35"/>
      <c r="J104" s="35"/>
      <c r="K104" s="35"/>
      <c r="L104" s="35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4" customFormat="1" x14ac:dyDescent="0.25">
      <c r="A105" s="50"/>
      <c r="B105" s="53"/>
      <c r="C105" s="53"/>
      <c r="D105" s="55" t="s">
        <v>41</v>
      </c>
      <c r="E105" s="56"/>
      <c r="F105" s="57"/>
      <c r="G105"/>
      <c r="H105" s="35"/>
      <c r="I105" s="35"/>
      <c r="J105" s="35"/>
      <c r="K105" s="35"/>
      <c r="L105" s="3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4" customFormat="1" x14ac:dyDescent="0.25">
      <c r="A106" s="50"/>
      <c r="B106" s="53"/>
      <c r="C106" s="53"/>
      <c r="D106" s="28" t="s">
        <v>42</v>
      </c>
      <c r="E106" s="29" t="s">
        <v>57</v>
      </c>
      <c r="F106" s="9" t="s">
        <v>32</v>
      </c>
      <c r="G106"/>
      <c r="H106" s="35"/>
      <c r="I106" s="35"/>
      <c r="J106" s="35"/>
      <c r="K106" s="35"/>
      <c r="L106" s="35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4" customFormat="1" ht="31.5" customHeight="1" x14ac:dyDescent="0.25">
      <c r="A107" s="50"/>
      <c r="B107" s="53"/>
      <c r="C107" s="53"/>
      <c r="D107" s="58" t="s">
        <v>43</v>
      </c>
      <c r="E107" s="58"/>
      <c r="F107" s="58"/>
      <c r="G107"/>
      <c r="H107" s="35"/>
      <c r="I107" s="35"/>
      <c r="J107" s="35"/>
      <c r="K107" s="35"/>
      <c r="L107" s="35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4" customFormat="1" ht="26.25" x14ac:dyDescent="0.25">
      <c r="A108" s="50"/>
      <c r="B108" s="53"/>
      <c r="C108" s="53"/>
      <c r="D108" s="30" t="s">
        <v>44</v>
      </c>
      <c r="E108" s="23" t="s">
        <v>14</v>
      </c>
      <c r="F108" s="9">
        <f>F71</f>
        <v>20.399999999999999</v>
      </c>
      <c r="G108"/>
      <c r="H108" s="35"/>
      <c r="I108" s="36"/>
      <c r="J108" s="35"/>
      <c r="K108" s="35"/>
      <c r="L108" s="35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4" customFormat="1" x14ac:dyDescent="0.25">
      <c r="A109" s="50"/>
      <c r="B109" s="53"/>
      <c r="C109" s="53"/>
      <c r="D109" s="15" t="s">
        <v>15</v>
      </c>
      <c r="E109" s="16" t="s">
        <v>16</v>
      </c>
      <c r="F109" s="18">
        <f>(6582093.52*0.33)/133</f>
        <v>16331.510237593984</v>
      </c>
      <c r="G109"/>
      <c r="H109" s="35"/>
      <c r="I109" s="35"/>
      <c r="J109" s="35"/>
      <c r="K109" s="35"/>
      <c r="L109" s="35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4" customFormat="1" x14ac:dyDescent="0.25">
      <c r="A110" s="50"/>
      <c r="B110" s="53"/>
      <c r="C110" s="53"/>
      <c r="D110" s="17" t="s">
        <v>17</v>
      </c>
      <c r="E110" s="16" t="s">
        <v>16</v>
      </c>
      <c r="F110" s="18">
        <f>F109*30.2%</f>
        <v>4932.1160917533834</v>
      </c>
      <c r="G110"/>
      <c r="H110" s="35"/>
      <c r="I110" s="35"/>
      <c r="J110" s="35"/>
      <c r="K110" s="35"/>
      <c r="L110" s="35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4" customFormat="1" x14ac:dyDescent="0.25">
      <c r="A111" s="50"/>
      <c r="B111" s="53"/>
      <c r="C111" s="53"/>
      <c r="D111" s="58" t="s">
        <v>45</v>
      </c>
      <c r="E111" s="58"/>
      <c r="F111" s="58"/>
      <c r="G111"/>
      <c r="H111" s="35"/>
      <c r="I111" s="35"/>
      <c r="J111" s="35"/>
      <c r="K111" s="35"/>
      <c r="L111" s="35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4" customFormat="1" x14ac:dyDescent="0.25">
      <c r="A112" s="50"/>
      <c r="B112" s="53"/>
      <c r="C112" s="53"/>
      <c r="D112" s="31" t="s">
        <v>46</v>
      </c>
      <c r="E112" s="32" t="s">
        <v>16</v>
      </c>
      <c r="F112" s="33" t="s">
        <v>32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4" customFormat="1" x14ac:dyDescent="0.25">
      <c r="A113" s="50"/>
      <c r="B113" s="53"/>
      <c r="C113" s="53"/>
      <c r="D113" s="31" t="s">
        <v>47</v>
      </c>
      <c r="E113" s="32" t="s">
        <v>16</v>
      </c>
      <c r="F113" s="33" t="s">
        <v>32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4" customFormat="1" ht="26.25" x14ac:dyDescent="0.25">
      <c r="A114" s="50"/>
      <c r="B114" s="53"/>
      <c r="C114" s="53"/>
      <c r="D114" s="31" t="s">
        <v>48</v>
      </c>
      <c r="E114" s="32" t="s">
        <v>16</v>
      </c>
      <c r="F114" s="33" t="s">
        <v>32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4" customFormat="1" ht="39" x14ac:dyDescent="0.25">
      <c r="A115" s="50"/>
      <c r="B115" s="53"/>
      <c r="C115" s="53"/>
      <c r="D115" s="31" t="s">
        <v>49</v>
      </c>
      <c r="E115" s="32" t="s">
        <v>16</v>
      </c>
      <c r="F115" s="33" t="s">
        <v>32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4" customFormat="1" x14ac:dyDescent="0.25">
      <c r="A116" s="50"/>
      <c r="B116" s="53"/>
      <c r="C116" s="53"/>
      <c r="D116" s="31" t="s">
        <v>50</v>
      </c>
      <c r="E116" s="32" t="s">
        <v>51</v>
      </c>
      <c r="F116" s="18" t="s">
        <v>32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4" customFormat="1" ht="26.25" x14ac:dyDescent="0.25">
      <c r="A117" s="50"/>
      <c r="B117" s="53"/>
      <c r="C117" s="53"/>
      <c r="D117" s="31" t="s">
        <v>52</v>
      </c>
      <c r="E117" s="13" t="s">
        <v>16</v>
      </c>
      <c r="F117" s="33" t="s">
        <v>32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4" customFormat="1" x14ac:dyDescent="0.25">
      <c r="A118" s="50"/>
      <c r="B118" s="53"/>
      <c r="C118" s="53"/>
      <c r="D118" s="25" t="s">
        <v>35</v>
      </c>
      <c r="E118" s="13" t="s">
        <v>16</v>
      </c>
      <c r="F118" s="33">
        <f>(71000*0.33)/133</f>
        <v>176.1654135338346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4" customFormat="1" x14ac:dyDescent="0.25">
      <c r="A119" s="51"/>
      <c r="B119" s="54"/>
      <c r="C119" s="54"/>
      <c r="D119" s="31" t="s">
        <v>53</v>
      </c>
      <c r="E119" s="13" t="s">
        <v>16</v>
      </c>
      <c r="F119" s="33">
        <f>(1754917*0.33)/133</f>
        <v>4354.3053383458646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</sheetData>
  <mergeCells count="39">
    <mergeCell ref="D111:F111"/>
    <mergeCell ref="A83:A119"/>
    <mergeCell ref="B83:B119"/>
    <mergeCell ref="C83:C119"/>
    <mergeCell ref="D107:F107"/>
    <mergeCell ref="D83:F83"/>
    <mergeCell ref="D84:F84"/>
    <mergeCell ref="D88:F88"/>
    <mergeCell ref="D89:F89"/>
    <mergeCell ref="D94:F94"/>
    <mergeCell ref="D103:F103"/>
    <mergeCell ref="D105:F105"/>
    <mergeCell ref="A46:A82"/>
    <mergeCell ref="B46:B82"/>
    <mergeCell ref="C46:C82"/>
    <mergeCell ref="D46:F46"/>
    <mergeCell ref="D47:F47"/>
    <mergeCell ref="D51:F51"/>
    <mergeCell ref="D52:F52"/>
    <mergeCell ref="D57:F57"/>
    <mergeCell ref="D66:F66"/>
    <mergeCell ref="D68:F68"/>
    <mergeCell ref="D70:F70"/>
    <mergeCell ref="D74:F74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</mergeCells>
  <pageMargins left="0.14000000000000001" right="0.15748031496062992" top="0.33" bottom="0.35433070866141736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Преображенский дс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2020-03-19T04:33:44Z</cp:lastPrinted>
  <dcterms:created xsi:type="dcterms:W3CDTF">2020-03-19T02:30:32Z</dcterms:created>
  <dcterms:modified xsi:type="dcterms:W3CDTF">2023-03-10T02:24:33Z</dcterms:modified>
</cp:coreProperties>
</file>