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20115" windowHeight="7245"/>
  </bookViews>
  <sheets>
    <sheet name="Степновский дс" sheetId="1" r:id="rId1"/>
  </sheets>
  <calcPr calcId="144525"/>
</workbook>
</file>

<file path=xl/calcChain.xml><?xml version="1.0" encoding="utf-8"?>
<calcChain xmlns="http://schemas.openxmlformats.org/spreadsheetml/2006/main">
  <c r="F11" i="1" l="1"/>
  <c r="F18" i="1"/>
  <c r="F55" i="1"/>
  <c r="F92" i="1"/>
  <c r="F91" i="1"/>
  <c r="F54" i="1"/>
  <c r="F17" i="1"/>
  <c r="F90" i="1"/>
  <c r="F53" i="1"/>
  <c r="F16" i="1"/>
  <c r="F89" i="1"/>
  <c r="F52" i="1"/>
  <c r="F15" i="1"/>
  <c r="F108" i="1"/>
  <c r="F71" i="1"/>
  <c r="F34" i="1"/>
  <c r="F85" i="1"/>
  <c r="F48" i="1"/>
  <c r="F107" i="1" l="1"/>
  <c r="F84" i="1"/>
  <c r="F70" i="1"/>
  <c r="F47" i="1"/>
  <c r="F10" i="1"/>
  <c r="F81" i="1" l="1"/>
  <c r="F80" i="1"/>
  <c r="F75" i="1"/>
  <c r="F74" i="1"/>
  <c r="F68" i="1"/>
  <c r="F63" i="1"/>
  <c r="F62" i="1"/>
  <c r="F60" i="1"/>
  <c r="F59" i="1"/>
  <c r="F58" i="1"/>
  <c r="F57" i="1"/>
  <c r="F117" i="1" l="1"/>
  <c r="F99" i="1"/>
  <c r="F44" i="1"/>
  <c r="F43" i="1"/>
  <c r="F38" i="1"/>
  <c r="F37" i="1"/>
  <c r="F31" i="1"/>
  <c r="F26" i="1"/>
  <c r="F25" i="1"/>
  <c r="F23" i="1"/>
  <c r="F22" i="1"/>
  <c r="F21" i="1"/>
  <c r="F20" i="1"/>
  <c r="F109" i="1" l="1"/>
  <c r="F86" i="1"/>
  <c r="F72" i="1"/>
  <c r="F49" i="1"/>
  <c r="F35" i="1"/>
  <c r="F12" i="1"/>
</calcChain>
</file>

<file path=xl/sharedStrings.xml><?xml version="1.0" encoding="utf-8"?>
<sst xmlns="http://schemas.openxmlformats.org/spreadsheetml/2006/main" count="236" uniqueCount="61">
  <si>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</si>
  <si>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</si>
  <si>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МБДОУ "Степновский детский сад"Колосок"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</si>
  <si>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</si>
  <si>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</si>
  <si>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</si>
  <si>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</si>
  <si>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</si>
  <si>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</si>
  <si>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образовательных программ дошкольного  образования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</si>
  <si>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</si>
  <si>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</si>
  <si>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</si>
  <si>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</si>
  <si>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</si>
  <si>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</si>
  <si>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</si>
  <si>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</si>
  <si>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</si>
  <si>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</si>
  <si>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</si>
  <si>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</si>
  <si>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</si>
  <si>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</si>
  <si>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</si>
  <si>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</si>
  <si>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откачка септика</t>
  </si>
  <si>
    <t>договор</t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</si>
  <si>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</si>
  <si>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</si>
  <si>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утилизация отходов</t>
  </si>
  <si>
    <t>Текущий ремонт здания,ремонт бытовой техники,заправка огнетушителей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</si>
  <si>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</si>
  <si>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</si>
  <si>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-</t>
  </si>
  <si>
    <t>Медицинский осмотр работников</t>
  </si>
  <si>
    <t>хозяйственные товары</t>
  </si>
  <si>
    <t xml:space="preserve">монтаж пуско-наладка и тестирование радиосистемы передачи извещений 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</si>
  <si>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</si>
  <si>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</si>
  <si>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</si>
  <si>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</si>
  <si>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</si>
  <si>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</si>
  <si>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</si>
  <si>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</si>
  <si>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</si>
  <si>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</si>
  <si>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</si>
  <si>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</si>
  <si>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</si>
  <si>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</si>
  <si>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</si>
  <si>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</si>
  <si>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</si>
  <si>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Присмотр и уход</t>
  </si>
  <si>
    <t>Текущий ремонт помещения</t>
  </si>
  <si>
    <t>м2</t>
  </si>
  <si>
    <t>лабораторные исследования</t>
  </si>
  <si>
    <t>Предоставление питания</t>
  </si>
  <si>
    <r>
      <t xml:space="preserve">к приказу </t>
    </r>
    <r>
      <rPr>
        <u/>
        <sz val="12"/>
        <color theme="1"/>
        <rFont val="Times New Roman"/>
        <family val="1"/>
        <charset val="204"/>
      </rPr>
      <t>от 18.07.2023 г.№17/1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</si>
</sst>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11" fillId="0" borderId="0"/>
  </cellStyleXfs>
  <cellXfs count="56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2" borderId="0" xfId="0" applyFill="1"/>
    <xf numFmtId="0" fontId="0" fillId="0" borderId="0" xfId="0" applyFill="1" applyAlignment="1">
      <alignment horizontal="center" wrapText="1"/>
    </xf>
    <xf numFmtId="4" fontId="3" fillId="0" borderId="0" xfId="0" applyNumberFormat="1" applyFont="1" applyFill="1" applyAlignment="1">
      <alignment horizontal="center" vertic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4" fontId="0" fillId="2" borderId="0" xfId="0" applyNumberFormat="1" applyFill="1"/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6" fillId="0" borderId="2" xfId="0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8" fillId="0" borderId="2" xfId="0" applyFont="1" applyFill="1" applyBorder="1" applyAlignment="1">
      <alignment horizontal="center" vertical="center" readingOrder="1"/>
    </xf>
    <xf numFmtId="4" fontId="5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0" fontId="0" fillId="0" borderId="0" xfId="0" applyBorder="1"/>
    <xf numFmtId="4" fontId="3" fillId="0" borderId="0" xfId="0" applyNumberFormat="1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0" fontId="0" fillId="2" borderId="0" xfId="0" applyFill="1" applyBorder="1"/>
    <xf numFmtId="4" fontId="11" fillId="0" borderId="0" xfId="4" applyNumberFormat="1" applyFont="1" applyBorder="1" applyAlignment="1">
      <alignment horizontal="right" vertical="top"/>
    </xf>
    <xf numFmtId="4" fontId="0" fillId="2" borderId="0" xfId="0" applyNumberFormat="1" applyFill="1" applyBorder="1"/>
    <xf numFmtId="0" fontId="4" fillId="0" borderId="3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center" textRotation="90" wrapText="1"/>
    </xf>
    <xf numFmtId="49" fontId="4" fillId="0" borderId="7" xfId="0" applyNumberFormat="1" applyFont="1" applyFill="1" applyBorder="1" applyAlignment="1">
      <alignment horizontal="center" vertical="center" textRotation="90" wrapText="1"/>
    </xf>
    <xf numFmtId="49" fontId="4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</cellXfs>
  <cellStyles count="5">
    <cellStyle name="Обычный" xfId="0" builtinId="0"/>
    <cellStyle name="Обычный 2" xfId="2"/>
    <cellStyle name="Обычный 3" xfId="4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130"/>
  <sheetViews>
    <sheetView tabSelected="1" workbookViewId="0">
      <selection activeCell="E2" sqref="E2:F2"/>
    </sheetView>
  </sheetViews>
  <sheetFormatPr defaultColWidth="9.140625" defaultRowHeight="15" x14ac:dyDescent="0.25"/>
  <cols>
    <col min="1" max="1" width="27" customWidth="1"/>
    <col min="2" max="2" width="12.140625" style="38" customWidth="1"/>
    <col min="3" max="3" width="11.140625" style="38" customWidth="1"/>
    <col min="4" max="4" width="39" customWidth="1"/>
    <col min="5" max="5" width="17.7109375" customWidth="1"/>
    <col min="6" max="6" width="15.42578125" style="36" customWidth="1"/>
    <col min="7" max="7" width="11.42578125" style="7" bestFit="1" customWidth="1"/>
    <col min="8" max="8" width="13.140625" style="4" customWidth="1"/>
    <col min="9" max="9" width="12.42578125" bestFit="1" customWidth="1"/>
    <col min="10" max="10" width="10" bestFit="1" customWidth="1"/>
    <col min="11" max="11" width="15" customWidth="1"/>
    <col min="12" max="12" width="8.7109375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37"/>
      <c r="C1" s="37"/>
      <c r="D1" s="2"/>
      <c r="E1" s="53" t="s">
        <v>0</v>
      </c>
      <c r="F1" s="53"/>
      <c r="G1" s="3"/>
    </row>
    <row r="2" spans="1:12" ht="15.75" customHeight="1" x14ac:dyDescent="0.25">
      <c r="A2" s="1"/>
      <c r="B2" s="37"/>
      <c r="C2" s="37"/>
      <c r="D2" s="2"/>
      <c r="E2" s="53" t="s">
        <v>60</v>
      </c>
      <c r="F2" s="53"/>
      <c r="G2" s="3"/>
      <c r="I2" s="5"/>
      <c r="J2" s="5"/>
      <c r="K2" s="5"/>
      <c r="L2" s="5"/>
    </row>
    <row r="3" spans="1:12" hidden="1" x14ac:dyDescent="0.25">
      <c r="A3" s="1"/>
      <c r="B3" s="37"/>
      <c r="C3" s="37"/>
      <c r="D3" s="1"/>
      <c r="E3" s="1"/>
      <c r="F3" s="6"/>
    </row>
    <row r="4" spans="1:12" ht="54.75" customHeight="1" x14ac:dyDescent="0.25">
      <c r="A4" s="54" t="s">
        <v>1</v>
      </c>
      <c r="B4" s="54"/>
      <c r="C4" s="54"/>
      <c r="D4" s="54"/>
      <c r="E4" s="54"/>
      <c r="F4" s="54"/>
      <c r="G4"/>
    </row>
    <row r="5" spans="1:12" ht="13.5" customHeight="1" x14ac:dyDescent="0.25">
      <c r="A5" s="55" t="s">
        <v>2</v>
      </c>
      <c r="B5" s="55"/>
      <c r="C5" s="55"/>
      <c r="D5" s="55"/>
      <c r="E5" s="55"/>
      <c r="F5" s="55"/>
      <c r="G5"/>
    </row>
    <row r="6" spans="1:12" ht="105.75" customHeight="1" x14ac:dyDescent="0.25">
      <c r="A6" s="8" t="s">
        <v>3</v>
      </c>
      <c r="B6" s="8" t="s">
        <v>4</v>
      </c>
      <c r="C6" s="8" t="s">
        <v>5</v>
      </c>
      <c r="D6" s="8" t="s">
        <v>6</v>
      </c>
      <c r="E6" s="8" t="s">
        <v>7</v>
      </c>
      <c r="F6" s="9" t="s">
        <v>8</v>
      </c>
      <c r="G6"/>
    </row>
    <row r="7" spans="1:12" ht="13.5" customHeight="1" x14ac:dyDescent="0.2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1">
        <v>6</v>
      </c>
      <c r="G7"/>
      <c r="H7" s="40"/>
    </row>
    <row r="8" spans="1:12" ht="27" customHeight="1" x14ac:dyDescent="0.25">
      <c r="A8" s="43" t="s">
        <v>9</v>
      </c>
      <c r="B8" s="46"/>
      <c r="C8" s="46" t="s">
        <v>10</v>
      </c>
      <c r="D8" s="49" t="s">
        <v>11</v>
      </c>
      <c r="E8" s="50"/>
      <c r="F8" s="51"/>
      <c r="G8"/>
      <c r="H8" s="41"/>
    </row>
    <row r="9" spans="1:12" ht="15" customHeight="1" x14ac:dyDescent="0.25">
      <c r="A9" s="44"/>
      <c r="B9" s="47"/>
      <c r="C9" s="47"/>
      <c r="D9" s="49" t="s">
        <v>12</v>
      </c>
      <c r="E9" s="50"/>
      <c r="F9" s="51"/>
      <c r="G9"/>
      <c r="H9" s="41"/>
    </row>
    <row r="10" spans="1:12" x14ac:dyDescent="0.25">
      <c r="A10" s="44"/>
      <c r="B10" s="47"/>
      <c r="C10" s="47"/>
      <c r="D10" s="12" t="s">
        <v>13</v>
      </c>
      <c r="E10" s="13" t="s">
        <v>14</v>
      </c>
      <c r="F10" s="14">
        <f>42.55+27.5</f>
        <v>70.05</v>
      </c>
      <c r="G10"/>
      <c r="H10" s="41"/>
    </row>
    <row r="11" spans="1:12" x14ac:dyDescent="0.25">
      <c r="A11" s="44"/>
      <c r="B11" s="47"/>
      <c r="C11" s="47"/>
      <c r="D11" s="15" t="s">
        <v>15</v>
      </c>
      <c r="E11" s="16" t="s">
        <v>16</v>
      </c>
      <c r="F11" s="14">
        <f>(33758976.2*0.37)/263</f>
        <v>47493.616707224333</v>
      </c>
      <c r="G11"/>
      <c r="H11" s="41"/>
      <c r="I11" s="7"/>
    </row>
    <row r="12" spans="1:12" x14ac:dyDescent="0.25">
      <c r="A12" s="44"/>
      <c r="B12" s="47"/>
      <c r="C12" s="47"/>
      <c r="D12" s="18" t="s">
        <v>17</v>
      </c>
      <c r="E12" s="16" t="s">
        <v>16</v>
      </c>
      <c r="F12" s="19">
        <f>F11*30.2%</f>
        <v>14343.072245581749</v>
      </c>
      <c r="G12"/>
      <c r="H12" s="42"/>
      <c r="I12" s="7"/>
    </row>
    <row r="13" spans="1:12" ht="15" customHeight="1" x14ac:dyDescent="0.25">
      <c r="A13" s="44"/>
      <c r="B13" s="47"/>
      <c r="C13" s="47"/>
      <c r="D13" s="49" t="s">
        <v>18</v>
      </c>
      <c r="E13" s="50"/>
      <c r="F13" s="51"/>
      <c r="G13"/>
      <c r="H13" s="42"/>
      <c r="I13" s="7"/>
    </row>
    <row r="14" spans="1:12" x14ac:dyDescent="0.25">
      <c r="A14" s="44"/>
      <c r="B14" s="47"/>
      <c r="C14" s="47"/>
      <c r="D14" s="49" t="s">
        <v>19</v>
      </c>
      <c r="E14" s="50"/>
      <c r="F14" s="51"/>
      <c r="G14"/>
      <c r="H14" s="42"/>
      <c r="I14" s="17"/>
    </row>
    <row r="15" spans="1:12" x14ac:dyDescent="0.25">
      <c r="A15" s="44"/>
      <c r="B15" s="47"/>
      <c r="C15" s="47"/>
      <c r="D15" s="20" t="s">
        <v>20</v>
      </c>
      <c r="E15" s="21" t="s">
        <v>21</v>
      </c>
      <c r="F15" s="9">
        <f>(2567789.46*0.47)/263</f>
        <v>4588.8252707224337</v>
      </c>
      <c r="G15"/>
      <c r="H15" s="42"/>
      <c r="I15" s="7"/>
    </row>
    <row r="16" spans="1:12" x14ac:dyDescent="0.25">
      <c r="A16" s="44"/>
      <c r="B16" s="47"/>
      <c r="C16" s="47"/>
      <c r="D16" s="20" t="s">
        <v>22</v>
      </c>
      <c r="E16" s="21" t="s">
        <v>23</v>
      </c>
      <c r="F16" s="9">
        <f>(2015893.73*0.47)/263</f>
        <v>3602.5477304182505</v>
      </c>
      <c r="G16"/>
      <c r="H16" s="42"/>
    </row>
    <row r="17" spans="1:8" ht="14.25" customHeight="1" x14ac:dyDescent="0.25">
      <c r="A17" s="44"/>
      <c r="B17" s="47"/>
      <c r="C17" s="47"/>
      <c r="D17" s="20" t="s">
        <v>24</v>
      </c>
      <c r="E17" s="21" t="s">
        <v>25</v>
      </c>
      <c r="F17" s="9">
        <f>(406372.55*0.47)/263</f>
        <v>726.21710456273763</v>
      </c>
      <c r="G17"/>
      <c r="H17" s="42"/>
    </row>
    <row r="18" spans="1:8" ht="14.25" customHeight="1" x14ac:dyDescent="0.25">
      <c r="A18" s="44"/>
      <c r="B18" s="47"/>
      <c r="C18" s="47"/>
      <c r="D18" s="20" t="s">
        <v>26</v>
      </c>
      <c r="E18" s="21" t="s">
        <v>27</v>
      </c>
      <c r="F18" s="22">
        <f>(871338.28*0.47)/263</f>
        <v>1557.1444547528517</v>
      </c>
      <c r="G18"/>
      <c r="H18" s="40"/>
    </row>
    <row r="19" spans="1:8" ht="34.5" customHeight="1" x14ac:dyDescent="0.25">
      <c r="A19" s="44"/>
      <c r="B19" s="47"/>
      <c r="C19" s="47"/>
      <c r="D19" s="49" t="s">
        <v>28</v>
      </c>
      <c r="E19" s="50"/>
      <c r="F19" s="51"/>
      <c r="G19"/>
    </row>
    <row r="20" spans="1:8" x14ac:dyDescent="0.25">
      <c r="A20" s="44"/>
      <c r="B20" s="47"/>
      <c r="C20" s="47"/>
      <c r="D20" s="23" t="s">
        <v>29</v>
      </c>
      <c r="E20" s="24" t="s">
        <v>27</v>
      </c>
      <c r="F20" s="25">
        <f>((13416)*0.47)/263</f>
        <v>23.975361216730036</v>
      </c>
      <c r="G20"/>
    </row>
    <row r="21" spans="1:8" x14ac:dyDescent="0.25">
      <c r="A21" s="44"/>
      <c r="B21" s="47"/>
      <c r="C21" s="47"/>
      <c r="D21" s="23" t="s">
        <v>30</v>
      </c>
      <c r="E21" s="24" t="s">
        <v>27</v>
      </c>
      <c r="F21" s="25">
        <f>(14000*0.47)/263</f>
        <v>25.019011406844108</v>
      </c>
      <c r="G21"/>
    </row>
    <row r="22" spans="1:8" ht="25.5" x14ac:dyDescent="0.25">
      <c r="A22" s="44"/>
      <c r="B22" s="47"/>
      <c r="C22" s="47"/>
      <c r="D22" s="26" t="s">
        <v>31</v>
      </c>
      <c r="E22" s="8" t="s">
        <v>27</v>
      </c>
      <c r="F22" s="9">
        <f>(0.47*60784)/263</f>
        <v>108.62539923954373</v>
      </c>
      <c r="G22"/>
    </row>
    <row r="23" spans="1:8" x14ac:dyDescent="0.25">
      <c r="A23" s="44"/>
      <c r="B23" s="47"/>
      <c r="C23" s="47"/>
      <c r="D23" s="26" t="s">
        <v>32</v>
      </c>
      <c r="E23" s="24" t="s">
        <v>27</v>
      </c>
      <c r="F23" s="14">
        <f>(58800*0.47)/263</f>
        <v>105.07984790874525</v>
      </c>
      <c r="G23"/>
    </row>
    <row r="24" spans="1:8" ht="39" x14ac:dyDescent="0.25">
      <c r="A24" s="44"/>
      <c r="B24" s="47"/>
      <c r="C24" s="47"/>
      <c r="D24" s="27" t="s">
        <v>33</v>
      </c>
      <c r="E24" s="24" t="s">
        <v>27</v>
      </c>
      <c r="F24" s="14" t="s">
        <v>34</v>
      </c>
      <c r="G24"/>
    </row>
    <row r="25" spans="1:8" x14ac:dyDescent="0.25">
      <c r="A25" s="44"/>
      <c r="B25" s="47"/>
      <c r="C25" s="47"/>
      <c r="D25" s="26" t="s">
        <v>35</v>
      </c>
      <c r="E25" s="24" t="s">
        <v>27</v>
      </c>
      <c r="F25" s="14">
        <f>(229320*0.47)/263</f>
        <v>409.81140684410644</v>
      </c>
      <c r="G25"/>
    </row>
    <row r="26" spans="1:8" x14ac:dyDescent="0.25">
      <c r="A26" s="44"/>
      <c r="B26" s="47"/>
      <c r="C26" s="47"/>
      <c r="D26" s="26" t="s">
        <v>36</v>
      </c>
      <c r="E26" s="24" t="s">
        <v>27</v>
      </c>
      <c r="F26" s="14">
        <f>(80000*0.47)/263</f>
        <v>142.96577946768062</v>
      </c>
      <c r="G26"/>
    </row>
    <row r="27" spans="1:8" ht="26.25" x14ac:dyDescent="0.25">
      <c r="A27" s="44"/>
      <c r="B27" s="47"/>
      <c r="C27" s="47"/>
      <c r="D27" s="27" t="s">
        <v>37</v>
      </c>
      <c r="E27" s="24" t="s">
        <v>27</v>
      </c>
      <c r="F27" s="14" t="s">
        <v>34</v>
      </c>
      <c r="G27"/>
    </row>
    <row r="28" spans="1:8" ht="29.25" customHeight="1" x14ac:dyDescent="0.25">
      <c r="A28" s="44"/>
      <c r="B28" s="47"/>
      <c r="C28" s="47"/>
      <c r="D28" s="49" t="s">
        <v>38</v>
      </c>
      <c r="E28" s="50"/>
      <c r="F28" s="51"/>
      <c r="G28"/>
    </row>
    <row r="29" spans="1:8" x14ac:dyDescent="0.25">
      <c r="A29" s="44"/>
      <c r="B29" s="47"/>
      <c r="C29" s="47"/>
      <c r="D29" s="26" t="s">
        <v>39</v>
      </c>
      <c r="E29" s="28" t="s">
        <v>40</v>
      </c>
      <c r="F29" s="29">
        <v>9</v>
      </c>
      <c r="G29"/>
    </row>
    <row r="30" spans="1:8" x14ac:dyDescent="0.25">
      <c r="A30" s="44"/>
      <c r="B30" s="47"/>
      <c r="C30" s="47"/>
      <c r="D30" s="49" t="s">
        <v>41</v>
      </c>
      <c r="E30" s="50"/>
      <c r="F30" s="51"/>
      <c r="G30"/>
    </row>
    <row r="31" spans="1:8" x14ac:dyDescent="0.25">
      <c r="A31" s="44"/>
      <c r="B31" s="47"/>
      <c r="C31" s="47"/>
      <c r="D31" s="30" t="s">
        <v>42</v>
      </c>
      <c r="E31" s="31" t="s">
        <v>27</v>
      </c>
      <c r="F31" s="29">
        <f>(0.47*120000)/263</f>
        <v>214.44866920152091</v>
      </c>
      <c r="G31"/>
    </row>
    <row r="32" spans="1:8" ht="23.25" customHeight="1" x14ac:dyDescent="0.25">
      <c r="A32" s="44"/>
      <c r="B32" s="47"/>
      <c r="C32" s="47"/>
      <c r="D32" s="49" t="s">
        <v>44</v>
      </c>
      <c r="E32" s="50"/>
      <c r="F32" s="51"/>
      <c r="G32"/>
      <c r="H32" s="17"/>
    </row>
    <row r="33" spans="1:26" ht="16.5" customHeight="1" x14ac:dyDescent="0.25">
      <c r="A33" s="44"/>
      <c r="B33" s="47"/>
      <c r="C33" s="47"/>
      <c r="D33" s="32" t="s">
        <v>45</v>
      </c>
      <c r="E33" s="24" t="s">
        <v>14</v>
      </c>
      <c r="F33" s="9">
        <v>51.3</v>
      </c>
      <c r="G33"/>
    </row>
    <row r="34" spans="1:26" x14ac:dyDescent="0.25">
      <c r="A34" s="44"/>
      <c r="B34" s="47"/>
      <c r="C34" s="47"/>
      <c r="D34" s="15" t="s">
        <v>15</v>
      </c>
      <c r="E34" s="16" t="s">
        <v>16</v>
      </c>
      <c r="F34" s="19">
        <f>(17029264.08*0.47)/263</f>
        <v>30432.525161977181</v>
      </c>
      <c r="G34"/>
    </row>
    <row r="35" spans="1:26" x14ac:dyDescent="0.25">
      <c r="A35" s="44"/>
      <c r="B35" s="47"/>
      <c r="C35" s="47"/>
      <c r="D35" s="18" t="s">
        <v>17</v>
      </c>
      <c r="E35" s="16" t="s">
        <v>16</v>
      </c>
      <c r="F35" s="19">
        <f>F34*30.2%</f>
        <v>9190.6225989171089</v>
      </c>
      <c r="G35"/>
    </row>
    <row r="36" spans="1:26" x14ac:dyDescent="0.25">
      <c r="A36" s="44"/>
      <c r="B36" s="47"/>
      <c r="C36" s="47"/>
      <c r="D36" s="49" t="s">
        <v>46</v>
      </c>
      <c r="E36" s="50"/>
      <c r="F36" s="51"/>
      <c r="G36"/>
    </row>
    <row r="37" spans="1:26" x14ac:dyDescent="0.25">
      <c r="A37" s="44"/>
      <c r="B37" s="47"/>
      <c r="C37" s="47"/>
      <c r="D37" s="33" t="s">
        <v>47</v>
      </c>
      <c r="E37" s="34" t="s">
        <v>16</v>
      </c>
      <c r="F37" s="19">
        <f>(229320*0.47)/263</f>
        <v>409.81140684410644</v>
      </c>
      <c r="G37"/>
    </row>
    <row r="38" spans="1:26" x14ac:dyDescent="0.25">
      <c r="A38" s="44"/>
      <c r="B38" s="47"/>
      <c r="C38" s="47"/>
      <c r="D38" s="33" t="s">
        <v>48</v>
      </c>
      <c r="E38" s="34" t="s">
        <v>16</v>
      </c>
      <c r="F38" s="19">
        <f>(120000*0.47)/263</f>
        <v>214.44866920152091</v>
      </c>
      <c r="G38"/>
    </row>
    <row r="39" spans="1:26" ht="14.25" customHeight="1" x14ac:dyDescent="0.25">
      <c r="A39" s="44"/>
      <c r="B39" s="47"/>
      <c r="C39" s="47"/>
      <c r="D39" s="33" t="s">
        <v>49</v>
      </c>
      <c r="E39" s="34" t="s">
        <v>16</v>
      </c>
      <c r="F39" s="19" t="s">
        <v>34</v>
      </c>
      <c r="G39"/>
    </row>
    <row r="40" spans="1:26" ht="39" x14ac:dyDescent="0.25">
      <c r="A40" s="44"/>
      <c r="B40" s="47"/>
      <c r="C40" s="47"/>
      <c r="D40" s="33" t="s">
        <v>50</v>
      </c>
      <c r="E40" s="34" t="s">
        <v>16</v>
      </c>
      <c r="F40" s="19" t="s">
        <v>34</v>
      </c>
      <c r="G40"/>
    </row>
    <row r="41" spans="1:26" x14ac:dyDescent="0.25">
      <c r="A41" s="44"/>
      <c r="B41" s="47"/>
      <c r="C41" s="47"/>
      <c r="D41" s="33" t="s">
        <v>51</v>
      </c>
      <c r="E41" s="34" t="s">
        <v>52</v>
      </c>
      <c r="F41" s="19" t="s">
        <v>34</v>
      </c>
      <c r="G41"/>
    </row>
    <row r="42" spans="1:26" ht="26.25" x14ac:dyDescent="0.25">
      <c r="A42" s="44"/>
      <c r="B42" s="47"/>
      <c r="C42" s="47"/>
      <c r="D42" s="33" t="s">
        <v>53</v>
      </c>
      <c r="E42" s="13" t="s">
        <v>16</v>
      </c>
      <c r="F42" s="19" t="s">
        <v>34</v>
      </c>
      <c r="G42"/>
    </row>
    <row r="43" spans="1:26" x14ac:dyDescent="0.25">
      <c r="A43" s="44"/>
      <c r="B43" s="47"/>
      <c r="C43" s="47"/>
      <c r="D43" s="26" t="s">
        <v>35</v>
      </c>
      <c r="E43" s="13" t="s">
        <v>16</v>
      </c>
      <c r="F43" s="19">
        <f>(180000*0.47)/263</f>
        <v>321.67300380228136</v>
      </c>
      <c r="G43"/>
    </row>
    <row r="44" spans="1:26" x14ac:dyDescent="0.25">
      <c r="A44" s="45"/>
      <c r="B44" s="48"/>
      <c r="C44" s="48"/>
      <c r="D44" s="33" t="s">
        <v>54</v>
      </c>
      <c r="E44" s="13" t="s">
        <v>16</v>
      </c>
      <c r="F44" s="19">
        <f>(4281200*0.47)/263</f>
        <v>7650.8136882129274</v>
      </c>
      <c r="G44"/>
    </row>
    <row r="45" spans="1:26" s="35" customFormat="1" ht="22.5" customHeight="1" x14ac:dyDescent="0.25">
      <c r="A45" s="43" t="s">
        <v>55</v>
      </c>
      <c r="B45" s="46"/>
      <c r="C45" s="46" t="s">
        <v>10</v>
      </c>
      <c r="D45" s="49" t="s">
        <v>11</v>
      </c>
      <c r="E45" s="50"/>
      <c r="F45" s="51"/>
      <c r="G45"/>
      <c r="H45" s="4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</row>
    <row r="46" spans="1:26" s="35" customFormat="1" ht="15" customHeight="1" x14ac:dyDescent="0.25">
      <c r="A46" s="44"/>
      <c r="B46" s="47"/>
      <c r="C46" s="47"/>
      <c r="D46" s="49" t="s">
        <v>12</v>
      </c>
      <c r="E46" s="50"/>
      <c r="F46" s="51"/>
      <c r="G46"/>
      <c r="H46" s="4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</row>
    <row r="47" spans="1:26" s="35" customFormat="1" x14ac:dyDescent="0.25">
      <c r="A47" s="44"/>
      <c r="B47" s="47"/>
      <c r="C47" s="47"/>
      <c r="D47" s="12" t="s">
        <v>13</v>
      </c>
      <c r="E47" s="13" t="s">
        <v>14</v>
      </c>
      <c r="F47" s="14">
        <f>F10</f>
        <v>70.05</v>
      </c>
      <c r="G47"/>
      <c r="H47" s="4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</row>
    <row r="48" spans="1:26" s="35" customFormat="1" x14ac:dyDescent="0.25">
      <c r="A48" s="44"/>
      <c r="B48" s="47"/>
      <c r="C48" s="47"/>
      <c r="D48" s="15" t="s">
        <v>15</v>
      </c>
      <c r="E48" s="16" t="s">
        <v>16</v>
      </c>
      <c r="F48" s="14">
        <f>(33758976.2*0.31)/225</f>
        <v>46512.367208888892</v>
      </c>
      <c r="G48"/>
      <c r="H48" s="17"/>
      <c r="I48" s="7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</row>
    <row r="49" spans="1:26" s="35" customFormat="1" x14ac:dyDescent="0.25">
      <c r="A49" s="44"/>
      <c r="B49" s="47"/>
      <c r="C49" s="47"/>
      <c r="D49" s="18" t="s">
        <v>17</v>
      </c>
      <c r="E49" s="16" t="s">
        <v>16</v>
      </c>
      <c r="F49" s="19">
        <f>F48*30.2%</f>
        <v>14046.734897084445</v>
      </c>
      <c r="G49"/>
      <c r="H49" s="17"/>
      <c r="I49" s="7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</row>
    <row r="50" spans="1:26" s="35" customFormat="1" ht="15" customHeight="1" x14ac:dyDescent="0.25">
      <c r="A50" s="44"/>
      <c r="B50" s="47"/>
      <c r="C50" s="47"/>
      <c r="D50" s="49" t="s">
        <v>18</v>
      </c>
      <c r="E50" s="50"/>
      <c r="F50" s="51"/>
      <c r="G50"/>
      <c r="H50" s="17"/>
      <c r="I50" s="7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</row>
    <row r="51" spans="1:26" s="35" customFormat="1" x14ac:dyDescent="0.25">
      <c r="A51" s="44"/>
      <c r="B51" s="47"/>
      <c r="C51" s="47"/>
      <c r="D51" s="49" t="s">
        <v>19</v>
      </c>
      <c r="E51" s="50"/>
      <c r="F51" s="51"/>
      <c r="G51"/>
      <c r="H51" s="17"/>
      <c r="I51" s="17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</row>
    <row r="52" spans="1:26" s="35" customFormat="1" x14ac:dyDescent="0.25">
      <c r="A52" s="44"/>
      <c r="B52" s="47"/>
      <c r="C52" s="47"/>
      <c r="D52" s="20" t="s">
        <v>20</v>
      </c>
      <c r="E52" s="21" t="s">
        <v>21</v>
      </c>
      <c r="F52" s="9">
        <f>(2567789.46*0.31)/225</f>
        <v>3537.8432560000001</v>
      </c>
      <c r="G52"/>
      <c r="H52" s="4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</row>
    <row r="53" spans="1:26" s="35" customFormat="1" x14ac:dyDescent="0.25">
      <c r="A53" s="44"/>
      <c r="B53" s="47"/>
      <c r="C53" s="47"/>
      <c r="D53" s="20" t="s">
        <v>22</v>
      </c>
      <c r="E53" s="21" t="s">
        <v>23</v>
      </c>
      <c r="F53" s="9">
        <f>(2015893.73*0.31)/225</f>
        <v>2777.4535835555553</v>
      </c>
      <c r="G53"/>
      <c r="H53" s="17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</row>
    <row r="54" spans="1:26" s="35" customFormat="1" ht="15.75" x14ac:dyDescent="0.25">
      <c r="A54" s="44"/>
      <c r="B54" s="47"/>
      <c r="C54" s="47"/>
      <c r="D54" s="20" t="s">
        <v>24</v>
      </c>
      <c r="E54" s="21" t="s">
        <v>25</v>
      </c>
      <c r="F54" s="9">
        <f>(406372.55*0.31)/225</f>
        <v>559.89106888888887</v>
      </c>
      <c r="G54"/>
      <c r="H54" s="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</row>
    <row r="55" spans="1:26" s="35" customFormat="1" x14ac:dyDescent="0.25">
      <c r="A55" s="44"/>
      <c r="B55" s="47"/>
      <c r="C55" s="47"/>
      <c r="D55" s="20" t="s">
        <v>26</v>
      </c>
      <c r="E55" s="21" t="s">
        <v>27</v>
      </c>
      <c r="F55" s="22">
        <f>(871338.28*0.31)/225</f>
        <v>1200.5105191111111</v>
      </c>
      <c r="G55"/>
      <c r="H55" s="7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</row>
    <row r="56" spans="1:26" s="35" customFormat="1" ht="29.25" customHeight="1" x14ac:dyDescent="0.25">
      <c r="A56" s="44"/>
      <c r="B56" s="47"/>
      <c r="C56" s="47"/>
      <c r="D56" s="49" t="s">
        <v>28</v>
      </c>
      <c r="E56" s="50"/>
      <c r="F56" s="51"/>
      <c r="G56"/>
      <c r="H56" s="4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</row>
    <row r="57" spans="1:26" s="35" customFormat="1" x14ac:dyDescent="0.25">
      <c r="A57" s="44"/>
      <c r="B57" s="47"/>
      <c r="C57" s="47"/>
      <c r="D57" s="23" t="s">
        <v>29</v>
      </c>
      <c r="E57" s="24" t="s">
        <v>27</v>
      </c>
      <c r="F57" s="25">
        <f>(13416*0.47)/225</f>
        <v>28.024533333333331</v>
      </c>
      <c r="G57"/>
      <c r="H57" s="4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</row>
    <row r="58" spans="1:26" s="35" customFormat="1" x14ac:dyDescent="0.25">
      <c r="A58" s="44"/>
      <c r="B58" s="47"/>
      <c r="C58" s="47"/>
      <c r="D58" s="23" t="s">
        <v>30</v>
      </c>
      <c r="E58" s="24" t="s">
        <v>27</v>
      </c>
      <c r="F58" s="25">
        <f>(14000+2000*0.47)/225</f>
        <v>66.400000000000006</v>
      </c>
      <c r="G58"/>
      <c r="H58" s="4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</row>
    <row r="59" spans="1:26" s="35" customFormat="1" ht="25.5" x14ac:dyDescent="0.25">
      <c r="A59" s="44"/>
      <c r="B59" s="47"/>
      <c r="C59" s="47"/>
      <c r="D59" s="26" t="s">
        <v>31</v>
      </c>
      <c r="E59" s="8" t="s">
        <v>27</v>
      </c>
      <c r="F59" s="9">
        <f>(0.47*60784)/225</f>
        <v>126.97102222222222</v>
      </c>
      <c r="G59"/>
      <c r="H59" s="4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</row>
    <row r="60" spans="1:26" s="35" customFormat="1" x14ac:dyDescent="0.25">
      <c r="A60" s="44"/>
      <c r="B60" s="47"/>
      <c r="C60" s="47"/>
      <c r="D60" s="26" t="s">
        <v>32</v>
      </c>
      <c r="E60" s="24" t="s">
        <v>27</v>
      </c>
      <c r="F60" s="14">
        <f>(58800*0.47)/225</f>
        <v>122.82666666666667</v>
      </c>
      <c r="G60"/>
      <c r="H60" s="17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</row>
    <row r="61" spans="1:26" s="35" customFormat="1" ht="39" x14ac:dyDescent="0.25">
      <c r="A61" s="44"/>
      <c r="B61" s="47"/>
      <c r="C61" s="47"/>
      <c r="D61" s="27" t="s">
        <v>33</v>
      </c>
      <c r="E61" s="24" t="s">
        <v>27</v>
      </c>
      <c r="F61" s="14" t="s">
        <v>34</v>
      </c>
      <c r="G61"/>
      <c r="H61" s="4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</row>
    <row r="62" spans="1:26" s="35" customFormat="1" x14ac:dyDescent="0.25">
      <c r="A62" s="44"/>
      <c r="B62" s="47"/>
      <c r="C62" s="47"/>
      <c r="D62" s="26" t="s">
        <v>35</v>
      </c>
      <c r="E62" s="24" t="s">
        <v>27</v>
      </c>
      <c r="F62" s="14">
        <f>(229320*0.47)/225</f>
        <v>479.024</v>
      </c>
      <c r="G62"/>
      <c r="H62" s="4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</row>
    <row r="63" spans="1:26" s="35" customFormat="1" x14ac:dyDescent="0.25">
      <c r="A63" s="44"/>
      <c r="B63" s="47"/>
      <c r="C63" s="47"/>
      <c r="D63" s="26" t="s">
        <v>36</v>
      </c>
      <c r="E63" s="24" t="s">
        <v>27</v>
      </c>
      <c r="F63" s="14">
        <f>(80000*0.47)/225</f>
        <v>167.11111111111111</v>
      </c>
      <c r="G63"/>
      <c r="H63" s="4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</row>
    <row r="64" spans="1:26" s="35" customFormat="1" ht="26.25" x14ac:dyDescent="0.25">
      <c r="A64" s="44"/>
      <c r="B64" s="47"/>
      <c r="C64" s="47"/>
      <c r="D64" s="27" t="s">
        <v>37</v>
      </c>
      <c r="E64" s="24" t="s">
        <v>27</v>
      </c>
      <c r="F64" s="14" t="s">
        <v>34</v>
      </c>
      <c r="G64"/>
      <c r="H64" s="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</row>
    <row r="65" spans="1:26" s="35" customFormat="1" ht="29.25" customHeight="1" x14ac:dyDescent="0.25">
      <c r="A65" s="44"/>
      <c r="B65" s="47"/>
      <c r="C65" s="47"/>
      <c r="D65" s="49" t="s">
        <v>38</v>
      </c>
      <c r="E65" s="50"/>
      <c r="F65" s="51"/>
      <c r="G65"/>
      <c r="H65" s="4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</row>
    <row r="66" spans="1:26" s="35" customFormat="1" x14ac:dyDescent="0.25">
      <c r="A66" s="44"/>
      <c r="B66" s="47"/>
      <c r="C66" s="47"/>
      <c r="D66" s="26" t="s">
        <v>39</v>
      </c>
      <c r="E66" s="28" t="s">
        <v>40</v>
      </c>
      <c r="F66" s="29">
        <v>9</v>
      </c>
      <c r="G66"/>
      <c r="H66" s="4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</row>
    <row r="67" spans="1:26" s="35" customFormat="1" x14ac:dyDescent="0.25">
      <c r="A67" s="44"/>
      <c r="B67" s="47"/>
      <c r="C67" s="47"/>
      <c r="D67" s="49" t="s">
        <v>41</v>
      </c>
      <c r="E67" s="50"/>
      <c r="F67" s="51"/>
      <c r="G67"/>
      <c r="H67" s="4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</row>
    <row r="68" spans="1:26" s="35" customFormat="1" x14ac:dyDescent="0.25">
      <c r="A68" s="44"/>
      <c r="B68" s="47"/>
      <c r="C68" s="47"/>
      <c r="D68" s="30" t="s">
        <v>42</v>
      </c>
      <c r="E68" s="31" t="s">
        <v>27</v>
      </c>
      <c r="F68" s="29">
        <f>(0.47*120000)/225</f>
        <v>250.66666666666666</v>
      </c>
      <c r="G68"/>
      <c r="H68" s="4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</row>
    <row r="69" spans="1:26" s="35" customFormat="1" ht="30" customHeight="1" x14ac:dyDescent="0.25">
      <c r="A69" s="44"/>
      <c r="B69" s="47"/>
      <c r="C69" s="47"/>
      <c r="D69" s="49" t="s">
        <v>44</v>
      </c>
      <c r="E69" s="50"/>
      <c r="F69" s="51"/>
      <c r="G69"/>
      <c r="H69" s="4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</row>
    <row r="70" spans="1:26" s="35" customFormat="1" ht="26.25" x14ac:dyDescent="0.25">
      <c r="A70" s="44"/>
      <c r="B70" s="47"/>
      <c r="C70" s="47"/>
      <c r="D70" s="32" t="s">
        <v>45</v>
      </c>
      <c r="E70" s="24" t="s">
        <v>14</v>
      </c>
      <c r="F70" s="9">
        <f>F33</f>
        <v>51.3</v>
      </c>
      <c r="G70"/>
      <c r="H70" s="4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</row>
    <row r="71" spans="1:26" s="35" customFormat="1" x14ac:dyDescent="0.25">
      <c r="A71" s="44"/>
      <c r="B71" s="47"/>
      <c r="C71" s="47"/>
      <c r="D71" s="15" t="s">
        <v>15</v>
      </c>
      <c r="E71" s="16" t="s">
        <v>16</v>
      </c>
      <c r="F71" s="19">
        <f>(17029264.08*0.31)/225</f>
        <v>23462.54162133333</v>
      </c>
      <c r="G71"/>
      <c r="H71" s="4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</row>
    <row r="72" spans="1:26" s="35" customFormat="1" x14ac:dyDescent="0.25">
      <c r="A72" s="44"/>
      <c r="B72" s="47"/>
      <c r="C72" s="47"/>
      <c r="D72" s="18" t="s">
        <v>17</v>
      </c>
      <c r="E72" s="16" t="s">
        <v>16</v>
      </c>
      <c r="F72" s="19">
        <f>F71*30.2%</f>
        <v>7085.687569642665</v>
      </c>
      <c r="G72"/>
      <c r="H72" s="4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</row>
    <row r="73" spans="1:26" s="35" customFormat="1" x14ac:dyDescent="0.25">
      <c r="A73" s="44"/>
      <c r="B73" s="47"/>
      <c r="C73" s="47"/>
      <c r="D73" s="49" t="s">
        <v>46</v>
      </c>
      <c r="E73" s="50"/>
      <c r="F73" s="51"/>
      <c r="G73"/>
      <c r="H73" s="4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</row>
    <row r="74" spans="1:26" s="35" customFormat="1" x14ac:dyDescent="0.25">
      <c r="A74" s="44"/>
      <c r="B74" s="47"/>
      <c r="C74" s="47"/>
      <c r="D74" s="33" t="s">
        <v>47</v>
      </c>
      <c r="E74" s="34" t="s">
        <v>16</v>
      </c>
      <c r="F74" s="19">
        <f>(229320*0.47)/225</f>
        <v>479.024</v>
      </c>
      <c r="G74"/>
      <c r="H74" s="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</row>
    <row r="75" spans="1:26" s="35" customFormat="1" x14ac:dyDescent="0.25">
      <c r="A75" s="44"/>
      <c r="B75" s="47"/>
      <c r="C75" s="47"/>
      <c r="D75" s="33" t="s">
        <v>48</v>
      </c>
      <c r="E75" s="34" t="s">
        <v>16</v>
      </c>
      <c r="F75" s="19">
        <f>(120000*0.47)/225</f>
        <v>250.66666666666666</v>
      </c>
      <c r="G75"/>
      <c r="H75" s="4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1:26" s="35" customFormat="1" ht="26.25" x14ac:dyDescent="0.25">
      <c r="A76" s="44"/>
      <c r="B76" s="47"/>
      <c r="C76" s="47"/>
      <c r="D76" s="33" t="s">
        <v>49</v>
      </c>
      <c r="E76" s="34" t="s">
        <v>16</v>
      </c>
      <c r="F76" s="19" t="s">
        <v>34</v>
      </c>
      <c r="G76"/>
      <c r="H76" s="4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1:26" s="35" customFormat="1" ht="39" x14ac:dyDescent="0.25">
      <c r="A77" s="44"/>
      <c r="B77" s="47"/>
      <c r="C77" s="47"/>
      <c r="D77" s="33" t="s">
        <v>50</v>
      </c>
      <c r="E77" s="34" t="s">
        <v>16</v>
      </c>
      <c r="F77" s="19" t="s">
        <v>34</v>
      </c>
      <c r="G77"/>
      <c r="H77" s="4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1:26" s="35" customFormat="1" x14ac:dyDescent="0.25">
      <c r="A78" s="44"/>
      <c r="B78" s="47"/>
      <c r="C78" s="47"/>
      <c r="D78" s="33" t="s">
        <v>51</v>
      </c>
      <c r="E78" s="34" t="s">
        <v>52</v>
      </c>
      <c r="F78" s="19" t="s">
        <v>34</v>
      </c>
      <c r="G78"/>
      <c r="H78" s="4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</row>
    <row r="79" spans="1:26" s="35" customFormat="1" ht="26.25" x14ac:dyDescent="0.25">
      <c r="A79" s="44"/>
      <c r="B79" s="47"/>
      <c r="C79" s="47"/>
      <c r="D79" s="33" t="s">
        <v>53</v>
      </c>
      <c r="E79" s="13" t="s">
        <v>16</v>
      </c>
      <c r="F79" s="19" t="s">
        <v>34</v>
      </c>
      <c r="G79"/>
      <c r="H79" s="4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</row>
    <row r="80" spans="1:26" s="35" customFormat="1" x14ac:dyDescent="0.25">
      <c r="A80" s="44"/>
      <c r="B80" s="47"/>
      <c r="C80" s="47"/>
      <c r="D80" s="26" t="s">
        <v>35</v>
      </c>
      <c r="E80" s="13" t="s">
        <v>16</v>
      </c>
      <c r="F80" s="19">
        <f>(180000*0.47)/225</f>
        <v>376</v>
      </c>
      <c r="G80"/>
      <c r="H80" s="4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</row>
    <row r="81" spans="1:26" s="35" customFormat="1" x14ac:dyDescent="0.25">
      <c r="A81" s="45"/>
      <c r="B81" s="48"/>
      <c r="C81" s="48"/>
      <c r="D81" s="33" t="s">
        <v>54</v>
      </c>
      <c r="E81" s="13" t="s">
        <v>16</v>
      </c>
      <c r="F81" s="19">
        <f>(4281200*0.47)/225</f>
        <v>8942.9511111111115</v>
      </c>
      <c r="G81"/>
      <c r="H81" s="4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ht="15" customHeight="1" x14ac:dyDescent="0.25">
      <c r="A82" s="43" t="s">
        <v>59</v>
      </c>
      <c r="B82" s="46"/>
      <c r="C82" s="46" t="s">
        <v>10</v>
      </c>
      <c r="D82" s="49" t="s">
        <v>11</v>
      </c>
      <c r="E82" s="50"/>
      <c r="F82" s="51"/>
    </row>
    <row r="83" spans="1:26" x14ac:dyDescent="0.25">
      <c r="A83" s="44"/>
      <c r="B83" s="47"/>
      <c r="C83" s="47"/>
      <c r="D83" s="52" t="s">
        <v>12</v>
      </c>
      <c r="E83" s="52"/>
      <c r="F83" s="52"/>
    </row>
    <row r="84" spans="1:26" x14ac:dyDescent="0.25">
      <c r="A84" s="44"/>
      <c r="B84" s="47"/>
      <c r="C84" s="47"/>
      <c r="D84" s="12" t="s">
        <v>13</v>
      </c>
      <c r="E84" s="13" t="s">
        <v>14</v>
      </c>
      <c r="F84" s="14">
        <f>F47</f>
        <v>70.05</v>
      </c>
    </row>
    <row r="85" spans="1:26" x14ac:dyDescent="0.25">
      <c r="A85" s="44"/>
      <c r="B85" s="47"/>
      <c r="C85" s="47"/>
      <c r="D85" s="15" t="s">
        <v>15</v>
      </c>
      <c r="E85" s="16" t="s">
        <v>16</v>
      </c>
      <c r="F85" s="14">
        <f>(33758976.2*0.22)/225</f>
        <v>33008.776728888894</v>
      </c>
      <c r="H85" s="17"/>
      <c r="I85" s="7"/>
    </row>
    <row r="86" spans="1:26" x14ac:dyDescent="0.25">
      <c r="A86" s="44"/>
      <c r="B86" s="47"/>
      <c r="C86" s="47"/>
      <c r="D86" s="18" t="s">
        <v>17</v>
      </c>
      <c r="E86" s="16" t="s">
        <v>16</v>
      </c>
      <c r="F86" s="19">
        <f>F85*30.2%</f>
        <v>9968.6505721244448</v>
      </c>
      <c r="H86" s="7"/>
      <c r="I86" s="7"/>
    </row>
    <row r="87" spans="1:26" ht="15" customHeight="1" x14ac:dyDescent="0.25">
      <c r="A87" s="44"/>
      <c r="B87" s="47"/>
      <c r="C87" s="47"/>
      <c r="D87" s="49" t="s">
        <v>18</v>
      </c>
      <c r="E87" s="50"/>
      <c r="F87" s="51"/>
      <c r="H87" s="17"/>
      <c r="I87" s="7"/>
    </row>
    <row r="88" spans="1:26" x14ac:dyDescent="0.25">
      <c r="A88" s="44"/>
      <c r="B88" s="47"/>
      <c r="C88" s="47"/>
      <c r="D88" s="49" t="s">
        <v>19</v>
      </c>
      <c r="E88" s="50"/>
      <c r="F88" s="51"/>
      <c r="H88" s="17"/>
      <c r="I88" s="17"/>
    </row>
    <row r="89" spans="1:26" x14ac:dyDescent="0.25">
      <c r="A89" s="44"/>
      <c r="B89" s="47"/>
      <c r="C89" s="47"/>
      <c r="D89" s="20" t="s">
        <v>20</v>
      </c>
      <c r="E89" s="21" t="s">
        <v>21</v>
      </c>
      <c r="F89" s="9">
        <f>(2567789.46*0.22)/225</f>
        <v>2510.727472</v>
      </c>
    </row>
    <row r="90" spans="1:26" x14ac:dyDescent="0.25">
      <c r="A90" s="44"/>
      <c r="B90" s="47"/>
      <c r="C90" s="47"/>
      <c r="D90" s="20" t="s">
        <v>22</v>
      </c>
      <c r="E90" s="21" t="s">
        <v>23</v>
      </c>
      <c r="F90" s="9">
        <f>(2015893.73*0.22)/225</f>
        <v>1971.0960915555556</v>
      </c>
      <c r="H90" s="17"/>
    </row>
    <row r="91" spans="1:26" ht="15.75" x14ac:dyDescent="0.25">
      <c r="A91" s="44"/>
      <c r="B91" s="47"/>
      <c r="C91" s="47"/>
      <c r="D91" s="20" t="s">
        <v>24</v>
      </c>
      <c r="E91" s="21" t="s">
        <v>25</v>
      </c>
      <c r="F91" s="9">
        <f>(406372.55*0.22)/225</f>
        <v>397.34204888888888</v>
      </c>
      <c r="H91" s="17"/>
    </row>
    <row r="92" spans="1:26" x14ac:dyDescent="0.25">
      <c r="A92" s="44"/>
      <c r="B92" s="47"/>
      <c r="C92" s="47"/>
      <c r="D92" s="20" t="s">
        <v>26</v>
      </c>
      <c r="E92" s="21" t="s">
        <v>27</v>
      </c>
      <c r="F92" s="22">
        <f>(871338.28*0.22)/225</f>
        <v>851.9752071111111</v>
      </c>
      <c r="H92" s="17"/>
    </row>
    <row r="93" spans="1:26" ht="30" customHeight="1" x14ac:dyDescent="0.25">
      <c r="A93" s="44"/>
      <c r="B93" s="47"/>
      <c r="C93" s="47"/>
      <c r="D93" s="49" t="s">
        <v>28</v>
      </c>
      <c r="E93" s="50"/>
      <c r="F93" s="51"/>
      <c r="H93" s="7"/>
    </row>
    <row r="94" spans="1:26" x14ac:dyDescent="0.25">
      <c r="A94" s="44"/>
      <c r="B94" s="47"/>
      <c r="C94" s="47"/>
      <c r="D94" s="23" t="s">
        <v>29</v>
      </c>
      <c r="E94" s="24" t="s">
        <v>27</v>
      </c>
      <c r="F94" s="39" t="s">
        <v>34</v>
      </c>
    </row>
    <row r="95" spans="1:26" x14ac:dyDescent="0.25">
      <c r="A95" s="44"/>
      <c r="B95" s="47"/>
      <c r="C95" s="47"/>
      <c r="D95" s="23" t="s">
        <v>30</v>
      </c>
      <c r="E95" s="24" t="s">
        <v>27</v>
      </c>
      <c r="F95" s="25" t="s">
        <v>34</v>
      </c>
    </row>
    <row r="96" spans="1:26" x14ac:dyDescent="0.25">
      <c r="A96" s="44"/>
      <c r="B96" s="47"/>
      <c r="C96" s="47"/>
      <c r="D96" s="26" t="s">
        <v>56</v>
      </c>
      <c r="E96" s="8" t="s">
        <v>57</v>
      </c>
      <c r="F96" s="25" t="s">
        <v>34</v>
      </c>
    </row>
    <row r="97" spans="1:8" x14ac:dyDescent="0.25">
      <c r="A97" s="44"/>
      <c r="B97" s="47"/>
      <c r="C97" s="47"/>
      <c r="D97" s="26" t="s">
        <v>32</v>
      </c>
      <c r="E97" s="24" t="s">
        <v>27</v>
      </c>
      <c r="F97" s="25" t="s">
        <v>34</v>
      </c>
    </row>
    <row r="98" spans="1:8" ht="39" x14ac:dyDescent="0.25">
      <c r="A98" s="44"/>
      <c r="B98" s="47"/>
      <c r="C98" s="47"/>
      <c r="D98" s="27" t="s">
        <v>33</v>
      </c>
      <c r="E98" s="24" t="s">
        <v>27</v>
      </c>
      <c r="F98" s="25" t="s">
        <v>34</v>
      </c>
      <c r="H98" s="17"/>
    </row>
    <row r="99" spans="1:8" x14ac:dyDescent="0.25">
      <c r="A99" s="44"/>
      <c r="B99" s="47"/>
      <c r="C99" s="47"/>
      <c r="D99" s="26" t="s">
        <v>35</v>
      </c>
      <c r="E99" s="24" t="s">
        <v>27</v>
      </c>
      <c r="F99" s="25">
        <f>(229320*0.06)/225</f>
        <v>61.151999999999994</v>
      </c>
    </row>
    <row r="100" spans="1:8" x14ac:dyDescent="0.25">
      <c r="A100" s="44"/>
      <c r="B100" s="47"/>
      <c r="C100" s="47"/>
      <c r="D100" s="26" t="s">
        <v>58</v>
      </c>
      <c r="E100" s="24" t="s">
        <v>27</v>
      </c>
      <c r="F100" s="25" t="s">
        <v>34</v>
      </c>
    </row>
    <row r="101" spans="1:8" ht="28.5" customHeight="1" x14ac:dyDescent="0.25">
      <c r="A101" s="44"/>
      <c r="B101" s="47"/>
      <c r="C101" s="47"/>
      <c r="D101" s="27" t="s">
        <v>37</v>
      </c>
      <c r="E101" s="24" t="s">
        <v>27</v>
      </c>
      <c r="F101" s="25" t="s">
        <v>34</v>
      </c>
    </row>
    <row r="102" spans="1:8" ht="27" customHeight="1" x14ac:dyDescent="0.25">
      <c r="A102" s="44"/>
      <c r="B102" s="47"/>
      <c r="C102" s="47"/>
      <c r="D102" s="49" t="s">
        <v>38</v>
      </c>
      <c r="E102" s="50"/>
      <c r="F102" s="51"/>
    </row>
    <row r="103" spans="1:8" x14ac:dyDescent="0.25">
      <c r="A103" s="44"/>
      <c r="B103" s="47"/>
      <c r="C103" s="47"/>
      <c r="D103" s="26" t="s">
        <v>39</v>
      </c>
      <c r="E103" s="28" t="s">
        <v>40</v>
      </c>
      <c r="F103" s="29" t="s">
        <v>34</v>
      </c>
    </row>
    <row r="104" spans="1:8" x14ac:dyDescent="0.25">
      <c r="A104" s="44"/>
      <c r="B104" s="47"/>
      <c r="C104" s="47"/>
      <c r="D104" s="49" t="s">
        <v>41</v>
      </c>
      <c r="E104" s="50"/>
      <c r="F104" s="51"/>
    </row>
    <row r="105" spans="1:8" x14ac:dyDescent="0.25">
      <c r="A105" s="44"/>
      <c r="B105" s="47"/>
      <c r="C105" s="47"/>
      <c r="D105" s="30" t="s">
        <v>42</v>
      </c>
      <c r="E105" s="31" t="s">
        <v>43</v>
      </c>
      <c r="F105" s="29" t="s">
        <v>34</v>
      </c>
    </row>
    <row r="106" spans="1:8" ht="22.5" customHeight="1" x14ac:dyDescent="0.25">
      <c r="A106" s="44"/>
      <c r="B106" s="47"/>
      <c r="C106" s="47"/>
      <c r="D106" s="49" t="s">
        <v>44</v>
      </c>
      <c r="E106" s="50"/>
      <c r="F106" s="51"/>
    </row>
    <row r="107" spans="1:8" ht="26.25" x14ac:dyDescent="0.25">
      <c r="A107" s="44"/>
      <c r="B107" s="47"/>
      <c r="C107" s="47"/>
      <c r="D107" s="32" t="s">
        <v>45</v>
      </c>
      <c r="E107" s="24" t="s">
        <v>14</v>
      </c>
      <c r="F107" s="9">
        <f>F70</f>
        <v>51.3</v>
      </c>
    </row>
    <row r="108" spans="1:8" x14ac:dyDescent="0.25">
      <c r="A108" s="44"/>
      <c r="B108" s="47"/>
      <c r="C108" s="47"/>
      <c r="D108" s="15" t="s">
        <v>15</v>
      </c>
      <c r="E108" s="16" t="s">
        <v>16</v>
      </c>
      <c r="F108" s="19">
        <f>(17029264.08*0.22)/225</f>
        <v>16650.835989333333</v>
      </c>
    </row>
    <row r="109" spans="1:8" x14ac:dyDescent="0.25">
      <c r="A109" s="44"/>
      <c r="B109" s="47"/>
      <c r="C109" s="47"/>
      <c r="D109" s="18" t="s">
        <v>17</v>
      </c>
      <c r="E109" s="16" t="s">
        <v>16</v>
      </c>
      <c r="F109" s="19">
        <f>F108*30.2%</f>
        <v>5028.5524687786665</v>
      </c>
    </row>
    <row r="110" spans="1:8" x14ac:dyDescent="0.25">
      <c r="A110" s="44"/>
      <c r="B110" s="47"/>
      <c r="C110" s="47"/>
      <c r="D110" s="49" t="s">
        <v>46</v>
      </c>
      <c r="E110" s="50"/>
      <c r="F110" s="51"/>
    </row>
    <row r="111" spans="1:8" x14ac:dyDescent="0.25">
      <c r="A111" s="44"/>
      <c r="B111" s="47"/>
      <c r="C111" s="47"/>
      <c r="D111" s="33" t="s">
        <v>47</v>
      </c>
      <c r="E111" s="34" t="s">
        <v>16</v>
      </c>
      <c r="F111" s="19" t="s">
        <v>34</v>
      </c>
    </row>
    <row r="112" spans="1:8" x14ac:dyDescent="0.25">
      <c r="A112" s="44"/>
      <c r="B112" s="47"/>
      <c r="C112" s="47"/>
      <c r="D112" s="33" t="s">
        <v>48</v>
      </c>
      <c r="E112" s="34" t="s">
        <v>16</v>
      </c>
      <c r="F112" s="19" t="s">
        <v>34</v>
      </c>
    </row>
    <row r="113" spans="1:6" ht="26.25" x14ac:dyDescent="0.25">
      <c r="A113" s="44"/>
      <c r="B113" s="47"/>
      <c r="C113" s="47"/>
      <c r="D113" s="33" t="s">
        <v>49</v>
      </c>
      <c r="E113" s="34" t="s">
        <v>16</v>
      </c>
      <c r="F113" s="19" t="s">
        <v>34</v>
      </c>
    </row>
    <row r="114" spans="1:6" ht="39" x14ac:dyDescent="0.25">
      <c r="A114" s="44"/>
      <c r="B114" s="47"/>
      <c r="C114" s="47"/>
      <c r="D114" s="33" t="s">
        <v>50</v>
      </c>
      <c r="E114" s="34" t="s">
        <v>16</v>
      </c>
      <c r="F114" s="19" t="s">
        <v>34</v>
      </c>
    </row>
    <row r="115" spans="1:6" x14ac:dyDescent="0.25">
      <c r="A115" s="44"/>
      <c r="B115" s="47"/>
      <c r="C115" s="47"/>
      <c r="D115" s="33" t="s">
        <v>51</v>
      </c>
      <c r="E115" s="34" t="s">
        <v>52</v>
      </c>
      <c r="F115" s="19" t="s">
        <v>34</v>
      </c>
    </row>
    <row r="116" spans="1:6" ht="26.25" x14ac:dyDescent="0.25">
      <c r="A116" s="44"/>
      <c r="B116" s="47"/>
      <c r="C116" s="47"/>
      <c r="D116" s="33" t="s">
        <v>53</v>
      </c>
      <c r="E116" s="13" t="s">
        <v>16</v>
      </c>
      <c r="F116" s="19" t="s">
        <v>34</v>
      </c>
    </row>
    <row r="117" spans="1:6" x14ac:dyDescent="0.25">
      <c r="A117" s="45"/>
      <c r="B117" s="48"/>
      <c r="C117" s="48"/>
      <c r="D117" s="26" t="s">
        <v>35</v>
      </c>
      <c r="E117" s="13" t="s">
        <v>16</v>
      </c>
      <c r="F117" s="19">
        <f>(180000*0.06)/225</f>
        <v>48</v>
      </c>
    </row>
    <row r="130" spans="9:9" x14ac:dyDescent="0.25">
      <c r="I130" s="7"/>
    </row>
  </sheetData>
  <mergeCells count="40">
    <mergeCell ref="D36:F36"/>
    <mergeCell ref="E1:F1"/>
    <mergeCell ref="E2:F2"/>
    <mergeCell ref="A4:F4"/>
    <mergeCell ref="A5:F5"/>
    <mergeCell ref="A8:A44"/>
    <mergeCell ref="B8:B44"/>
    <mergeCell ref="C8:C44"/>
    <mergeCell ref="D8:F8"/>
    <mergeCell ref="D9:F9"/>
    <mergeCell ref="D13:F13"/>
    <mergeCell ref="D14:F14"/>
    <mergeCell ref="D19:F19"/>
    <mergeCell ref="D28:F28"/>
    <mergeCell ref="D30:F30"/>
    <mergeCell ref="D32:F32"/>
    <mergeCell ref="A45:A81"/>
    <mergeCell ref="B45:B81"/>
    <mergeCell ref="C45:C81"/>
    <mergeCell ref="D45:F45"/>
    <mergeCell ref="D46:F46"/>
    <mergeCell ref="D50:F50"/>
    <mergeCell ref="D51:F51"/>
    <mergeCell ref="D56:F56"/>
    <mergeCell ref="D65:F65"/>
    <mergeCell ref="D67:F67"/>
    <mergeCell ref="D69:F69"/>
    <mergeCell ref="D73:F73"/>
    <mergeCell ref="A82:A117"/>
    <mergeCell ref="B82:B117"/>
    <mergeCell ref="C82:C117"/>
    <mergeCell ref="D82:F82"/>
    <mergeCell ref="D83:F83"/>
    <mergeCell ref="D87:F87"/>
    <mergeCell ref="D110:F110"/>
    <mergeCell ref="D93:F93"/>
    <mergeCell ref="D102:F102"/>
    <mergeCell ref="D104:F104"/>
    <mergeCell ref="D106:F106"/>
    <mergeCell ref="D88:F88"/>
  </mergeCells>
  <pageMargins left="0.14000000000000001" right="0.15748031496062992" top="0.33" bottom="0.35433070866141736" header="0.31496062992125984" footer="0.31496062992125984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Степновский дс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2020-03-19T04:38:47Z</cp:lastPrinted>
  <dcterms:created xsi:type="dcterms:W3CDTF">2020-03-19T01:54:33Z</dcterms:created>
  <dcterms:modified xsi:type="dcterms:W3CDTF">2024-02-26T14:51:47Z</dcterms:modified>
</cp:coreProperties>
</file>