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20730" windowHeight="11760"/>
  </bookViews>
  <sheets>
    <sheet name="Павловская СШ" sheetId="1" r:id="rId1"/>
  </sheets>
  <definedNames>
    <definedName name="_xlnm.Print_Area" localSheetId="0">'Павловская СШ'!$A$1:$O$14</definedName>
  </definedNames>
  <calcPr calcId="144525"/>
</workbook>
</file>

<file path=xl/calcChain.xml><?xml version="1.0" encoding="utf-8"?>
<calcChain xmlns="http://schemas.openxmlformats.org/spreadsheetml/2006/main">
  <c r="M13" i="1" l="1"/>
  <c r="M12" i="1"/>
  <c r="M10" i="1"/>
  <c r="O9" i="1"/>
  <c r="N9" i="1"/>
  <c r="N8" i="1"/>
  <c r="N7" i="1"/>
  <c r="O8" i="1"/>
  <c r="N6" i="1"/>
  <c r="H13" i="1" l="1"/>
  <c r="H12" i="1"/>
  <c r="H10" i="1"/>
  <c r="K9" i="1"/>
  <c r="I9" i="1"/>
  <c r="I8" i="1"/>
  <c r="I7" i="1"/>
  <c r="K8" i="1"/>
  <c r="H6" i="1"/>
  <c r="E7" i="1" l="1"/>
  <c r="E8" i="1"/>
  <c r="E9" i="1"/>
  <c r="E10" i="1" l="1"/>
  <c r="E11" i="1"/>
  <c r="E12" i="1"/>
  <c r="G12" i="1" s="1"/>
  <c r="E13" i="1"/>
  <c r="G13" i="1" s="1"/>
  <c r="E6" i="1"/>
  <c r="G6" i="1" s="1"/>
  <c r="G11" i="1" l="1"/>
  <c r="G10" i="1"/>
  <c r="D10" i="1"/>
  <c r="D8" i="1"/>
  <c r="G7" i="1"/>
  <c r="G8" i="1"/>
  <c r="G9" i="1"/>
  <c r="J11" i="1" l="1"/>
  <c r="K7" i="1" s="1"/>
  <c r="O11" i="1"/>
  <c r="H11" i="1"/>
  <c r="G14" i="1"/>
  <c r="M11" i="1" l="1"/>
  <c r="O7" i="1"/>
  <c r="J7" i="1"/>
  <c r="H7" i="1" s="1"/>
  <c r="J9" i="1"/>
  <c r="H9" i="1" s="1"/>
  <c r="J8" i="1"/>
  <c r="H8" i="1" s="1"/>
  <c r="M9" i="1" l="1"/>
  <c r="L9" i="1" s="1"/>
  <c r="M7" i="1"/>
  <c r="L7" i="1" s="1"/>
  <c r="M8" i="1"/>
  <c r="L8" i="1" s="1"/>
</calcChain>
</file>

<file path=xl/sharedStrings.xml><?xml version="1.0" encoding="utf-8"?>
<sst xmlns="http://schemas.openxmlformats.org/spreadsheetml/2006/main" count="29" uniqueCount="22">
  <si>
    <t>Муниципальная услуга (работа)</t>
  </si>
  <si>
    <t>Нормативные затраты на оказание работы, рублей</t>
  </si>
  <si>
    <t xml:space="preserve">Объем услуг (работ), утверждаемый муниципальным заданием </t>
  </si>
  <si>
    <t>Финансового обеспечения выполнения муниципального задания, руб.</t>
  </si>
  <si>
    <t>Объем средств,  получаемых в результате выполнения платных услуг (работ) в пределах установленного муниципального задания, руб</t>
  </si>
  <si>
    <t xml:space="preserve">Всего объем финансового обеспечения выполнения  муниципального 
задания, руб.
</t>
  </si>
  <si>
    <t>тип</t>
  </si>
  <si>
    <t>наименование</t>
  </si>
  <si>
    <t>5=3*4</t>
  </si>
  <si>
    <t>7=5-6</t>
  </si>
  <si>
    <t>Услуга</t>
  </si>
  <si>
    <t>Реализация основных общеобразовательных программ начального общего образования  образования   8010120.99.0.БА81АЭ92001</t>
  </si>
  <si>
    <t>Реализация основных общеобразовательных программ основного общего образования 802 1110.99.0.БА96АЮ58001</t>
  </si>
  <si>
    <t>Реализация основных общеобразовательных программ среднего общего  образования    802 1120 .99.0.ББ 11АЮ58001</t>
  </si>
  <si>
    <t>Реализация дополнительных  общеразвивающих программ  8042000.99.0.ББ52АЖ48000</t>
  </si>
  <si>
    <t>Организация отдыха детей и молодежи     920700О.99.0.А322АА01001</t>
  </si>
  <si>
    <t>Общий размер субсидии на финансовое обеспечение выполнения муниципального задания, рублей</t>
  </si>
  <si>
    <t xml:space="preserve">Реализация основных образовательных программ дошкольного  образования
8010120.99.0.БА81АЭ92001
</t>
  </si>
  <si>
    <t>Предоставление питания    560200О.99.0.БА89АА00000</t>
  </si>
  <si>
    <t>Присмотр и уход   560200О.99.0.ББ03АА00000</t>
  </si>
  <si>
    <t xml:space="preserve"> Расчет субсидии на финансовое обеспечение выполнения муниципального задания в части работ  муниципальному бюджетному учреждению Павловской СОШ на 2023 год</t>
  </si>
  <si>
    <r>
      <t xml:space="preserve">Приложение 4                                                                                                                                     к приказу </t>
    </r>
    <r>
      <rPr>
        <u/>
        <sz val="12"/>
        <color theme="1"/>
        <rFont val="Times New Roman"/>
        <family val="1"/>
        <charset val="204"/>
      </rPr>
      <t>№33/8 от 28.12.2023 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</si>
</sst>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u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8" fillId="0" borderId="0" applyFont="0" applyFill="0" applyBorder="0" applyAlignment="0" applyProtection="0"/>
  </cellStyleXfs>
  <cellXfs count="41"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/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top"/>
    </xf>
    <xf numFmtId="0" fontId="0" fillId="0" borderId="0" xfId="0" applyAlignment="1">
      <alignment vertical="center"/>
    </xf>
    <xf numFmtId="43" fontId="6" fillId="0" borderId="5" xfId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3" fontId="2" fillId="0" borderId="3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4" fontId="5" fillId="0" borderId="5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/>
    </xf>
    <xf numFmtId="3" fontId="2" fillId="0" borderId="3" xfId="0" applyNumberFormat="1" applyFont="1" applyBorder="1" applyAlignment="1">
      <alignment horizontal="center" vertical="center" wrapText="1"/>
    </xf>
    <xf numFmtId="2" fontId="2" fillId="0" borderId="0" xfId="1" applyNumberFormat="1" applyFont="1" applyAlignment="1">
      <alignment horizontal="center" vertical="center"/>
    </xf>
    <xf numFmtId="2" fontId="2" fillId="0" borderId="5" xfId="1" applyNumberFormat="1" applyFont="1" applyBorder="1" applyAlignment="1">
      <alignment horizontal="center" vertical="center"/>
    </xf>
    <xf numFmtId="43" fontId="1" fillId="0" borderId="0" xfId="1" applyFont="1"/>
    <xf numFmtId="43" fontId="1" fillId="0" borderId="0" xfId="1" applyFont="1" applyAlignment="1">
      <alignment horizontal="center" vertical="top"/>
    </xf>
    <xf numFmtId="4" fontId="1" fillId="0" borderId="0" xfId="0" applyNumberFormat="1" applyFont="1"/>
    <xf numFmtId="43" fontId="1" fillId="0" borderId="0" xfId="0" applyNumberFormat="1" applyFont="1"/>
    <xf numFmtId="43" fontId="1" fillId="0" borderId="0" xfId="0" applyNumberFormat="1" applyFont="1" applyAlignment="1">
      <alignment horizontal="center" vertical="top"/>
    </xf>
    <xf numFmtId="2" fontId="1" fillId="0" borderId="0" xfId="0" applyNumberFormat="1" applyFont="1"/>
    <xf numFmtId="0" fontId="2" fillId="0" borderId="0" xfId="0" applyFont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  <xf numFmtId="2" fontId="10" fillId="0" borderId="5" xfId="1" applyNumberFormat="1" applyFont="1" applyBorder="1" applyAlignment="1" applyProtection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4"/>
  <sheetViews>
    <sheetView tabSelected="1" view="pageBreakPreview" zoomScaleNormal="100" zoomScaleSheetLayoutView="100" workbookViewId="0">
      <selection activeCell="E1" sqref="E1"/>
    </sheetView>
  </sheetViews>
  <sheetFormatPr defaultRowHeight="15" x14ac:dyDescent="0.25"/>
  <cols>
    <col min="1" max="1" width="8.85546875" style="1" customWidth="1"/>
    <col min="2" max="2" width="33.7109375" style="1" customWidth="1"/>
    <col min="3" max="3" width="19.28515625" style="1" customWidth="1"/>
    <col min="4" max="4" width="17.7109375" style="1" customWidth="1"/>
    <col min="5" max="5" width="18.85546875" style="1" customWidth="1"/>
    <col min="6" max="6" width="22.28515625" style="1" customWidth="1"/>
    <col min="7" max="7" width="17.28515625" style="1" customWidth="1"/>
    <col min="8" max="8" width="13.28515625" style="3" hidden="1" customWidth="1"/>
    <col min="9" max="13" width="15.85546875" style="3" hidden="1" customWidth="1"/>
    <col min="14" max="14" width="0" style="3" hidden="1" customWidth="1"/>
    <col min="15" max="15" width="14.85546875" style="3" hidden="1" customWidth="1"/>
    <col min="16" max="16384" width="9.140625" style="3"/>
  </cols>
  <sheetData>
    <row r="1" spans="1:15" ht="67.5" customHeight="1" x14ac:dyDescent="0.25">
      <c r="C1" s="2"/>
      <c r="E1" s="7"/>
      <c r="F1" s="25" t="s">
        <v>21</v>
      </c>
      <c r="G1" s="25"/>
    </row>
    <row r="2" spans="1:15" ht="72.75" customHeight="1" x14ac:dyDescent="0.25">
      <c r="A2" s="31" t="s">
        <v>20</v>
      </c>
      <c r="B2" s="32"/>
      <c r="C2" s="32"/>
      <c r="D2" s="32"/>
      <c r="E2" s="32"/>
      <c r="F2" s="32"/>
      <c r="G2" s="32"/>
    </row>
    <row r="3" spans="1:15" ht="24.75" customHeight="1" x14ac:dyDescent="0.25">
      <c r="A3" s="33" t="s">
        <v>0</v>
      </c>
      <c r="B3" s="34"/>
      <c r="C3" s="35" t="s">
        <v>1</v>
      </c>
      <c r="D3" s="35" t="s">
        <v>2</v>
      </c>
      <c r="E3" s="38" t="s">
        <v>3</v>
      </c>
      <c r="F3" s="35" t="s">
        <v>4</v>
      </c>
      <c r="G3" s="35" t="s">
        <v>5</v>
      </c>
    </row>
    <row r="4" spans="1:15" ht="120.75" customHeight="1" x14ac:dyDescent="0.25">
      <c r="A4" s="4" t="s">
        <v>6</v>
      </c>
      <c r="B4" s="4" t="s">
        <v>7</v>
      </c>
      <c r="C4" s="36"/>
      <c r="D4" s="37"/>
      <c r="E4" s="39"/>
      <c r="F4" s="36"/>
      <c r="G4" s="36"/>
    </row>
    <row r="5" spans="1:15" s="6" customFormat="1" ht="22.5" customHeight="1" x14ac:dyDescent="0.25">
      <c r="A5" s="4">
        <v>1</v>
      </c>
      <c r="B5" s="4">
        <v>2</v>
      </c>
      <c r="C5" s="13">
        <v>3</v>
      </c>
      <c r="D5" s="5">
        <v>4</v>
      </c>
      <c r="E5" s="4" t="s">
        <v>8</v>
      </c>
      <c r="F5" s="4">
        <v>6</v>
      </c>
      <c r="G5" s="4" t="s">
        <v>9</v>
      </c>
    </row>
    <row r="6" spans="1:15" s="6" customFormat="1" ht="74.25" customHeight="1" x14ac:dyDescent="0.25">
      <c r="A6" s="4" t="s">
        <v>10</v>
      </c>
      <c r="B6" s="9" t="s">
        <v>17</v>
      </c>
      <c r="C6" s="14">
        <v>301732.87833333336</v>
      </c>
      <c r="D6" s="16">
        <v>24</v>
      </c>
      <c r="E6" s="15">
        <f>C6*D6</f>
        <v>7241589.0800000001</v>
      </c>
      <c r="F6" s="17">
        <v>0</v>
      </c>
      <c r="G6" s="15">
        <f>E6-F6</f>
        <v>7241589.0800000001</v>
      </c>
      <c r="H6" s="23">
        <f>J6/24</f>
        <v>274696</v>
      </c>
      <c r="J6" s="20">
        <v>6592704</v>
      </c>
      <c r="N6" s="6">
        <f>O6/24</f>
        <v>301732.87833333336</v>
      </c>
      <c r="O6" s="20">
        <v>7241589.080000001</v>
      </c>
    </row>
    <row r="7" spans="1:15" ht="89.25" customHeight="1" x14ac:dyDescent="0.25">
      <c r="A7" s="4" t="s">
        <v>10</v>
      </c>
      <c r="B7" s="10" t="s">
        <v>11</v>
      </c>
      <c r="C7" s="14">
        <v>198859.16614772732</v>
      </c>
      <c r="D7" s="12">
        <v>44</v>
      </c>
      <c r="E7" s="15">
        <f t="shared" ref="E7:E9" si="0">C7*D7</f>
        <v>8749803.3105000015</v>
      </c>
      <c r="F7" s="18">
        <v>0</v>
      </c>
      <c r="G7" s="15">
        <f t="shared" ref="G7:G13" si="1">E7-F7</f>
        <v>8749803.3105000015</v>
      </c>
      <c r="H7" s="22">
        <f>J7/44</f>
        <v>204320.73295454544</v>
      </c>
      <c r="I7" s="24">
        <f>44/125</f>
        <v>0.35199999999999998</v>
      </c>
      <c r="J7" s="22">
        <f>K7*0.35</f>
        <v>8990112.25</v>
      </c>
      <c r="K7" s="22">
        <f>I14-J6-J10-J11-J12-J13</f>
        <v>25686035.000000004</v>
      </c>
      <c r="L7" s="22">
        <f>M7/44</f>
        <v>198859.16614772732</v>
      </c>
      <c r="M7" s="19">
        <f>O7*0.35</f>
        <v>8749803.3105000015</v>
      </c>
      <c r="N7" s="24">
        <f>44/125</f>
        <v>0.35199999999999998</v>
      </c>
      <c r="O7" s="21">
        <f>O14-O13-O12-O11-O10-O6</f>
        <v>24999438.030000005</v>
      </c>
    </row>
    <row r="8" spans="1:15" ht="72" customHeight="1" x14ac:dyDescent="0.25">
      <c r="A8" s="4" t="s">
        <v>10</v>
      </c>
      <c r="B8" s="11" t="s">
        <v>12</v>
      </c>
      <c r="C8" s="14">
        <v>198625.67201917811</v>
      </c>
      <c r="D8" s="12">
        <f>62+11</f>
        <v>73</v>
      </c>
      <c r="E8" s="15">
        <f t="shared" si="0"/>
        <v>14499674.057400001</v>
      </c>
      <c r="F8" s="18">
        <v>0</v>
      </c>
      <c r="G8" s="15">
        <f t="shared" si="1"/>
        <v>14499674.057400001</v>
      </c>
      <c r="H8" s="22">
        <f>J8/73</f>
        <v>204080.82602739727</v>
      </c>
      <c r="I8" s="24">
        <f>73/125</f>
        <v>0.58399999999999996</v>
      </c>
      <c r="J8" s="22">
        <f>K7*0.58</f>
        <v>14897900.300000001</v>
      </c>
      <c r="K8" s="3">
        <f>44+73+8</f>
        <v>125</v>
      </c>
      <c r="L8" s="22">
        <f>M8/73</f>
        <v>198625.67201917811</v>
      </c>
      <c r="M8" s="19">
        <f>O7*0.58</f>
        <v>14499674.057400001</v>
      </c>
      <c r="N8" s="24">
        <f>73/125</f>
        <v>0.58399999999999996</v>
      </c>
      <c r="O8" s="3">
        <f>44+73+8</f>
        <v>125</v>
      </c>
    </row>
    <row r="9" spans="1:15" ht="68.25" customHeight="1" x14ac:dyDescent="0.25">
      <c r="A9" s="4" t="s">
        <v>10</v>
      </c>
      <c r="B9" s="11" t="s">
        <v>13</v>
      </c>
      <c r="C9" s="14">
        <v>218745.08276250007</v>
      </c>
      <c r="D9" s="12">
        <v>8</v>
      </c>
      <c r="E9" s="15">
        <f t="shared" si="0"/>
        <v>1749960.6621000005</v>
      </c>
      <c r="F9" s="18">
        <v>0</v>
      </c>
      <c r="G9" s="15">
        <f t="shared" si="1"/>
        <v>1749960.6621000005</v>
      </c>
      <c r="H9" s="22">
        <f>J9/8</f>
        <v>224752.80625000005</v>
      </c>
      <c r="I9" s="24">
        <f>8/125</f>
        <v>6.4000000000000001E-2</v>
      </c>
      <c r="J9" s="22">
        <f>K7*0.07</f>
        <v>1798022.4500000004</v>
      </c>
      <c r="K9" s="3">
        <f>35+58+6</f>
        <v>99</v>
      </c>
      <c r="L9" s="22">
        <f>M9/8</f>
        <v>218745.08276250007</v>
      </c>
      <c r="M9" s="19">
        <f>O7*0.07</f>
        <v>1749960.6621000005</v>
      </c>
      <c r="N9" s="24">
        <f>8/125</f>
        <v>6.4000000000000001E-2</v>
      </c>
      <c r="O9" s="3">
        <f>35+58+6</f>
        <v>99</v>
      </c>
    </row>
    <row r="10" spans="1:15" ht="54.75" customHeight="1" x14ac:dyDescent="0.25">
      <c r="A10" s="4" t="s">
        <v>10</v>
      </c>
      <c r="B10" s="11" t="s">
        <v>18</v>
      </c>
      <c r="C10" s="14">
        <v>16293.917499999998</v>
      </c>
      <c r="D10" s="12">
        <f>42+62+8</f>
        <v>112</v>
      </c>
      <c r="E10" s="15">
        <f t="shared" ref="E10:E13" si="2">C10*D10</f>
        <v>1824918.7599999998</v>
      </c>
      <c r="F10" s="17">
        <v>0</v>
      </c>
      <c r="G10" s="15">
        <f t="shared" si="1"/>
        <v>1824918.7599999998</v>
      </c>
      <c r="H10" s="3">
        <f>J10/112</f>
        <v>26967.857142857141</v>
      </c>
      <c r="J10" s="3">
        <v>3020400</v>
      </c>
      <c r="M10" s="3">
        <f>O10/112</f>
        <v>16293.917499999998</v>
      </c>
      <c r="O10" s="3">
        <v>1824918.7599999998</v>
      </c>
    </row>
    <row r="11" spans="1:15" ht="53.25" customHeight="1" x14ac:dyDescent="0.25">
      <c r="A11" s="4" t="s">
        <v>10</v>
      </c>
      <c r="B11" s="11" t="s">
        <v>19</v>
      </c>
      <c r="C11" s="14">
        <v>123176.2</v>
      </c>
      <c r="D11" s="12">
        <v>25</v>
      </c>
      <c r="E11" s="15">
        <f t="shared" si="2"/>
        <v>3079405</v>
      </c>
      <c r="F11" s="18">
        <v>0</v>
      </c>
      <c r="G11" s="15">
        <f t="shared" si="1"/>
        <v>3079405</v>
      </c>
      <c r="H11" s="3">
        <f>J11/25</f>
        <v>123176.2</v>
      </c>
      <c r="J11" s="21">
        <f>G11</f>
        <v>3079405</v>
      </c>
      <c r="M11" s="3">
        <f>O11/25</f>
        <v>123176.2</v>
      </c>
      <c r="O11" s="21">
        <f>G11</f>
        <v>3079405</v>
      </c>
    </row>
    <row r="12" spans="1:15" ht="48" customHeight="1" x14ac:dyDescent="0.25">
      <c r="A12" s="4" t="s">
        <v>10</v>
      </c>
      <c r="B12" s="11" t="s">
        <v>14</v>
      </c>
      <c r="C12" s="14">
        <v>9000.8211594202912</v>
      </c>
      <c r="D12" s="12">
        <v>69</v>
      </c>
      <c r="E12" s="15">
        <f t="shared" si="2"/>
        <v>621056.66000000015</v>
      </c>
      <c r="F12" s="40">
        <v>0</v>
      </c>
      <c r="G12" s="15">
        <f t="shared" si="1"/>
        <v>621056.66000000015</v>
      </c>
      <c r="H12" s="3">
        <f>J12/69</f>
        <v>8836.6666666666661</v>
      </c>
      <c r="J12" s="3">
        <v>609730</v>
      </c>
      <c r="M12" s="3">
        <f>O12/69</f>
        <v>9000.8211594202912</v>
      </c>
      <c r="O12" s="3">
        <v>621056.66</v>
      </c>
    </row>
    <row r="13" spans="1:15" ht="48" customHeight="1" x14ac:dyDescent="0.25">
      <c r="A13" s="4" t="s">
        <v>10</v>
      </c>
      <c r="B13" s="11" t="s">
        <v>15</v>
      </c>
      <c r="C13" s="14">
        <v>3512.1059999999998</v>
      </c>
      <c r="D13" s="12">
        <v>40</v>
      </c>
      <c r="E13" s="15">
        <f t="shared" si="2"/>
        <v>140484.24</v>
      </c>
      <c r="F13" s="40">
        <v>0</v>
      </c>
      <c r="G13" s="15">
        <f t="shared" si="1"/>
        <v>140484.24</v>
      </c>
      <c r="H13" s="3">
        <f>J13/40</f>
        <v>3512.1059999999998</v>
      </c>
      <c r="J13" s="3">
        <v>140484.24</v>
      </c>
      <c r="M13" s="3">
        <f>O13/40</f>
        <v>3512.1059999999998</v>
      </c>
      <c r="O13" s="3">
        <v>140484.24</v>
      </c>
    </row>
    <row r="14" spans="1:15" ht="18.75" customHeight="1" x14ac:dyDescent="0.25">
      <c r="A14" s="26" t="s">
        <v>16</v>
      </c>
      <c r="B14" s="27"/>
      <c r="C14" s="28"/>
      <c r="D14" s="29"/>
      <c r="E14" s="29"/>
      <c r="F14" s="30"/>
      <c r="G14" s="8">
        <f>SUM(G6:G13)</f>
        <v>37906891.770000003</v>
      </c>
      <c r="I14" s="19">
        <v>39128758.240000002</v>
      </c>
      <c r="O14" s="3">
        <v>37906891.770000003</v>
      </c>
    </row>
  </sheetData>
  <mergeCells count="9">
    <mergeCell ref="F1:G1"/>
    <mergeCell ref="A14:F14"/>
    <mergeCell ref="A2:G2"/>
    <mergeCell ref="A3:B3"/>
    <mergeCell ref="C3:C4"/>
    <mergeCell ref="D3:D4"/>
    <mergeCell ref="E3:E4"/>
    <mergeCell ref="F3:F4"/>
    <mergeCell ref="G3:G4"/>
  </mergeCells>
  <pageMargins left="0.39370078740157483" right="0.39370078740157483" top="1.1811023622047245" bottom="0.78740157480314965" header="0" footer="0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Павловская СШ</vt:lpstr>
      <vt:lpstr>'Павловская СШ'!Область_печати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2020-03-19T04:29:09Z</cp:lastPrinted>
  <dcterms:created xsi:type="dcterms:W3CDTF">2019-01-31T09:34:57Z</dcterms:created>
  <dcterms:modified xsi:type="dcterms:W3CDTF">2024-02-27T06:09:37Z</dcterms:modified>
</cp:coreProperties>
</file>