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красносопкинский дс " sheetId="1" r:id="rId1"/>
  </sheets>
  <calcPr calcId="144525"/>
</workbook>
</file>

<file path=xl/calcChain.xml><?xml version="1.0" encoding="utf-8"?>
<calcChain xmlns="http://schemas.openxmlformats.org/spreadsheetml/2006/main">
  <c r="F93" i="1" l="1"/>
  <c r="F92" i="1"/>
  <c r="F91" i="1"/>
  <c r="F90" i="1"/>
  <c r="F56" i="1"/>
  <c r="F55" i="1"/>
  <c r="F54" i="1"/>
  <c r="F53" i="1"/>
  <c r="F19" i="1"/>
  <c r="F18" i="1"/>
  <c r="F17" i="1"/>
  <c r="F16" i="1"/>
  <c r="F119" i="1"/>
  <c r="F82" i="1"/>
  <c r="F45" i="1"/>
  <c r="F109" i="1"/>
  <c r="F72" i="1"/>
  <c r="F35" i="1"/>
  <c r="F86" i="1"/>
  <c r="F49" i="1"/>
  <c r="F12" i="1"/>
  <c r="F118" i="1" l="1"/>
  <c r="F100" i="1"/>
  <c r="F71" i="1"/>
  <c r="F48" i="1"/>
  <c r="F85" i="1"/>
  <c r="F81" i="1"/>
  <c r="F63" i="1"/>
  <c r="F44" i="1"/>
  <c r="F39" i="1"/>
  <c r="F38" i="1"/>
  <c r="F28" i="1"/>
  <c r="F27" i="1"/>
  <c r="F26" i="1"/>
  <c r="F25" i="1"/>
  <c r="F24" i="1"/>
  <c r="F22" i="1"/>
  <c r="F21" i="1"/>
  <c r="F1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<sst xmlns="http://schemas.openxmlformats.org/spreadsheetml/2006/main" count="247" uniqueCount="62">
  <si>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</si>
  <si>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</si>
  <si>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</si>
  <si>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</si>
  <si>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</si>
  <si>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</si>
  <si>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</si>
  <si>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</si>
  <si>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</si>
  <si>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</si>
  <si>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</si>
  <si>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</si>
  <si>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</si>
  <si>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</si>
  <si>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</si>
  <si>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</si>
  <si>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</si>
  <si>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</si>
  <si>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</si>
  <si>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</si>
  <si>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</si>
  <si>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</si>
  <si>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</si>
  <si>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</si>
  <si>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</si>
  <si>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</si>
  <si>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</si>
  <si>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</si>
  <si>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</si>
  <si>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</si>
  <si>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</si>
  <si>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</si>
  <si>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</si>
  <si>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</si>
  <si>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</si>
  <si>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</si>
  <si>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</si>
  <si>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</si>
  <si>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</si>
  <si>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</si>
  <si>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</si>
  <si>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</si>
  <si>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</si>
  <si>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</si>
  <si>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</si>
  <si>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</si>
  <si>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</si>
  <si>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</si>
  <si>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</si>
  <si>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</si>
  <si>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</si>
  <si>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</si>
  <si>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</si>
  <si>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</si>
  <si>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</si>
  <si>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</si>
  <si>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</si>
  <si>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</si>
  <si>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</si>
  <si>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"Красносопкинский  детский сад"Аленка"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</si>
  <si>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</si>
  <si>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28.12.2023г. №33/6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</si>
</sst>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2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0" fillId="2" borderId="0" xfId="0" applyFill="1" applyBorder="1"/>
    <xf numFmtId="4" fontId="12" fillId="2" borderId="0" xfId="4" applyNumberFormat="1" applyFont="1" applyFill="1" applyBorder="1" applyAlignment="1">
      <alignment horizontal="right" vertical="top"/>
    </xf>
    <xf numFmtId="4" fontId="0" fillId="0" borderId="7" xfId="0" applyNumberFormat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асносопкинский дс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9"/>
  <sheetViews>
    <sheetView tabSelected="1" workbookViewId="0">
      <selection activeCell="E7" sqref="E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3" customWidth="1"/>
    <col min="7" max="7" width="11.42578125" style="6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61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13.5" customHeight="1" x14ac:dyDescent="0.25">
      <c r="A6" s="45" t="s">
        <v>59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37" t="s">
        <v>8</v>
      </c>
      <c r="B9" s="46" t="s">
        <v>9</v>
      </c>
      <c r="C9" s="46" t="s">
        <v>10</v>
      </c>
      <c r="D9" s="41" t="s">
        <v>11</v>
      </c>
      <c r="E9" s="41"/>
      <c r="F9" s="41"/>
      <c r="G9"/>
    </row>
    <row r="10" spans="1:12" ht="15" customHeight="1" x14ac:dyDescent="0.25">
      <c r="A10" s="38"/>
      <c r="B10" s="47"/>
      <c r="C10" s="47"/>
      <c r="D10" s="41" t="s">
        <v>12</v>
      </c>
      <c r="E10" s="41"/>
      <c r="F10" s="41"/>
      <c r="G10"/>
    </row>
    <row r="11" spans="1:12" x14ac:dyDescent="0.25">
      <c r="A11" s="38"/>
      <c r="B11" s="47"/>
      <c r="C11" s="47"/>
      <c r="D11" s="11" t="s">
        <v>13</v>
      </c>
      <c r="E11" s="12" t="s">
        <v>14</v>
      </c>
      <c r="F11" s="13">
        <f>16.7</f>
        <v>16.7</v>
      </c>
      <c r="G11"/>
    </row>
    <row r="12" spans="1:12" x14ac:dyDescent="0.25">
      <c r="A12" s="38"/>
      <c r="B12" s="47"/>
      <c r="C12" s="47"/>
      <c r="D12" s="14" t="s">
        <v>15</v>
      </c>
      <c r="E12" s="15" t="s">
        <v>16</v>
      </c>
      <c r="F12" s="13">
        <f>11419803.3*0.38/116</f>
        <v>37409.70046551725</v>
      </c>
      <c r="G12"/>
      <c r="H12" s="6"/>
    </row>
    <row r="13" spans="1:12" x14ac:dyDescent="0.25">
      <c r="A13" s="38"/>
      <c r="B13" s="47"/>
      <c r="C13" s="47"/>
      <c r="D13" s="16" t="s">
        <v>17</v>
      </c>
      <c r="E13" s="15" t="s">
        <v>16</v>
      </c>
      <c r="F13" s="17">
        <f>F12*30.2%</f>
        <v>11297.72954058621</v>
      </c>
      <c r="G13"/>
      <c r="H13" s="6"/>
    </row>
    <row r="14" spans="1:12" ht="15" customHeight="1" x14ac:dyDescent="0.25">
      <c r="A14" s="38"/>
      <c r="B14" s="47"/>
      <c r="C14" s="47"/>
      <c r="D14" s="41" t="s">
        <v>18</v>
      </c>
      <c r="E14" s="41"/>
      <c r="F14" s="41"/>
      <c r="G14"/>
      <c r="H14" s="6"/>
    </row>
    <row r="15" spans="1:12" x14ac:dyDescent="0.25">
      <c r="A15" s="38"/>
      <c r="B15" s="47"/>
      <c r="C15" s="47"/>
      <c r="D15" s="41" t="s">
        <v>19</v>
      </c>
      <c r="E15" s="41"/>
      <c r="F15" s="41"/>
      <c r="G15"/>
      <c r="H15" s="6"/>
      <c r="I15" s="6"/>
    </row>
    <row r="16" spans="1:12" x14ac:dyDescent="0.25">
      <c r="A16" s="38"/>
      <c r="B16" s="47"/>
      <c r="C16" s="47"/>
      <c r="D16" s="18" t="s">
        <v>20</v>
      </c>
      <c r="E16" s="19" t="s">
        <v>21</v>
      </c>
      <c r="F16" s="20">
        <f>265200*0.38/116</f>
        <v>868.75862068965512</v>
      </c>
      <c r="G16"/>
      <c r="H16" s="6"/>
    </row>
    <row r="17" spans="1:8" x14ac:dyDescent="0.25">
      <c r="A17" s="38"/>
      <c r="B17" s="47"/>
      <c r="C17" s="47"/>
      <c r="D17" s="18" t="s">
        <v>22</v>
      </c>
      <c r="E17" s="19" t="s">
        <v>23</v>
      </c>
      <c r="F17" s="20">
        <f>1221000*0.38/116</f>
        <v>3999.8275862068967</v>
      </c>
      <c r="G17"/>
      <c r="H17" s="6"/>
    </row>
    <row r="18" spans="1:8" ht="15.75" x14ac:dyDescent="0.25">
      <c r="A18" s="38"/>
      <c r="B18" s="47"/>
      <c r="C18" s="47"/>
      <c r="D18" s="18" t="s">
        <v>24</v>
      </c>
      <c r="E18" s="19" t="s">
        <v>25</v>
      </c>
      <c r="F18" s="20">
        <f>148200*0.38/116</f>
        <v>485.48275862068965</v>
      </c>
      <c r="G18"/>
      <c r="H18" s="21"/>
    </row>
    <row r="19" spans="1:8" x14ac:dyDescent="0.25">
      <c r="A19" s="38"/>
      <c r="B19" s="47"/>
      <c r="C19" s="47"/>
      <c r="D19" s="18" t="s">
        <v>60</v>
      </c>
      <c r="E19" s="19" t="s">
        <v>28</v>
      </c>
      <c r="F19" s="20">
        <f>293150*0.38/116</f>
        <v>960.31896551724139</v>
      </c>
      <c r="G19"/>
      <c r="H19" s="21"/>
    </row>
    <row r="20" spans="1:8" ht="34.5" customHeight="1" x14ac:dyDescent="0.25">
      <c r="A20" s="38"/>
      <c r="B20" s="47"/>
      <c r="C20" s="47"/>
      <c r="D20" s="41" t="s">
        <v>26</v>
      </c>
      <c r="E20" s="41"/>
      <c r="F20" s="41"/>
      <c r="G20"/>
    </row>
    <row r="21" spans="1:8" x14ac:dyDescent="0.25">
      <c r="A21" s="38"/>
      <c r="B21" s="47"/>
      <c r="C21" s="47"/>
      <c r="D21" s="22" t="s">
        <v>27</v>
      </c>
      <c r="E21" s="23" t="s">
        <v>28</v>
      </c>
      <c r="F21" s="24">
        <f>4200*0.62/116</f>
        <v>22.448275862068964</v>
      </c>
      <c r="G21"/>
      <c r="H21" s="6"/>
    </row>
    <row r="22" spans="1:8" x14ac:dyDescent="0.25">
      <c r="A22" s="38"/>
      <c r="B22" s="47"/>
      <c r="C22" s="47"/>
      <c r="D22" s="22" t="s">
        <v>29</v>
      </c>
      <c r="E22" s="23" t="s">
        <v>28</v>
      </c>
      <c r="F22" s="24">
        <f>(19700+75300)*0.62/116</f>
        <v>507.75862068965517</v>
      </c>
      <c r="G22"/>
    </row>
    <row r="23" spans="1:8" x14ac:dyDescent="0.25">
      <c r="A23" s="38"/>
      <c r="B23" s="47"/>
      <c r="C23" s="47"/>
      <c r="D23" s="25" t="s">
        <v>30</v>
      </c>
      <c r="E23" s="7" t="s">
        <v>31</v>
      </c>
      <c r="F23" s="8" t="s">
        <v>32</v>
      </c>
      <c r="G23"/>
    </row>
    <row r="24" spans="1:8" x14ac:dyDescent="0.25">
      <c r="A24" s="38"/>
      <c r="B24" s="47"/>
      <c r="C24" s="47"/>
      <c r="D24" s="25" t="s">
        <v>33</v>
      </c>
      <c r="E24" s="23" t="s">
        <v>28</v>
      </c>
      <c r="F24" s="13">
        <f>24000*0.62/116</f>
        <v>128.27586206896552</v>
      </c>
      <c r="G24"/>
      <c r="H24" s="6"/>
    </row>
    <row r="25" spans="1:8" ht="39" x14ac:dyDescent="0.25">
      <c r="A25" s="38"/>
      <c r="B25" s="47"/>
      <c r="C25" s="47"/>
      <c r="D25" s="26" t="s">
        <v>34</v>
      </c>
      <c r="E25" s="23" t="s">
        <v>28</v>
      </c>
      <c r="F25" s="13">
        <f>0.62*29553/116</f>
        <v>157.95568965517242</v>
      </c>
      <c r="G25"/>
    </row>
    <row r="26" spans="1:8" x14ac:dyDescent="0.25">
      <c r="A26" s="38"/>
      <c r="B26" s="47"/>
      <c r="C26" s="47"/>
      <c r="D26" s="25" t="s">
        <v>35</v>
      </c>
      <c r="E26" s="23" t="s">
        <v>28</v>
      </c>
      <c r="F26" s="13">
        <f>88992*0.62/116</f>
        <v>475.64689655172413</v>
      </c>
      <c r="G26"/>
    </row>
    <row r="27" spans="1:8" x14ac:dyDescent="0.25">
      <c r="A27" s="38"/>
      <c r="B27" s="47"/>
      <c r="C27" s="47"/>
      <c r="D27" s="25" t="s">
        <v>36</v>
      </c>
      <c r="E27" s="23" t="s">
        <v>28</v>
      </c>
      <c r="F27" s="13">
        <f>0.62*4076.75/116</f>
        <v>21.789525862068967</v>
      </c>
      <c r="G27"/>
    </row>
    <row r="28" spans="1:8" ht="26.25" x14ac:dyDescent="0.25">
      <c r="A28" s="38"/>
      <c r="B28" s="47"/>
      <c r="C28" s="47"/>
      <c r="D28" s="26" t="s">
        <v>37</v>
      </c>
      <c r="E28" s="23" t="s">
        <v>28</v>
      </c>
      <c r="F28" s="13">
        <f>80000*0.62/116</f>
        <v>427.58620689655174</v>
      </c>
      <c r="G28"/>
    </row>
    <row r="29" spans="1:8" ht="29.25" customHeight="1" x14ac:dyDescent="0.25">
      <c r="A29" s="38"/>
      <c r="B29" s="47"/>
      <c r="C29" s="47"/>
      <c r="D29" s="41" t="s">
        <v>38</v>
      </c>
      <c r="E29" s="41"/>
      <c r="F29" s="41"/>
      <c r="G29"/>
    </row>
    <row r="30" spans="1:8" x14ac:dyDescent="0.25">
      <c r="A30" s="38"/>
      <c r="B30" s="47"/>
      <c r="C30" s="47"/>
      <c r="D30" s="25" t="s">
        <v>39</v>
      </c>
      <c r="E30" s="27" t="s">
        <v>40</v>
      </c>
      <c r="F30" s="8">
        <v>3</v>
      </c>
      <c r="G30"/>
    </row>
    <row r="31" spans="1:8" x14ac:dyDescent="0.25">
      <c r="A31" s="38"/>
      <c r="B31" s="47"/>
      <c r="C31" s="47"/>
      <c r="D31" s="41" t="s">
        <v>41</v>
      </c>
      <c r="E31" s="41"/>
      <c r="F31" s="41"/>
      <c r="G31"/>
    </row>
    <row r="32" spans="1:8" x14ac:dyDescent="0.25">
      <c r="A32" s="38"/>
      <c r="B32" s="47"/>
      <c r="C32" s="47"/>
      <c r="D32" s="28" t="s">
        <v>42</v>
      </c>
      <c r="E32" s="29" t="s">
        <v>43</v>
      </c>
      <c r="F32" s="8">
        <v>2</v>
      </c>
      <c r="G32"/>
    </row>
    <row r="33" spans="1:8" ht="30" customHeight="1" x14ac:dyDescent="0.25">
      <c r="A33" s="38"/>
      <c r="B33" s="47"/>
      <c r="C33" s="47"/>
      <c r="D33" s="41" t="s">
        <v>44</v>
      </c>
      <c r="E33" s="41"/>
      <c r="F33" s="41"/>
      <c r="G33"/>
      <c r="H33" s="6"/>
    </row>
    <row r="34" spans="1:8" ht="26.25" x14ac:dyDescent="0.25">
      <c r="A34" s="38"/>
      <c r="B34" s="47"/>
      <c r="C34" s="47"/>
      <c r="D34" s="11" t="s">
        <v>45</v>
      </c>
      <c r="E34" s="23" t="s">
        <v>14</v>
      </c>
      <c r="F34" s="8">
        <v>10.75</v>
      </c>
      <c r="G34"/>
      <c r="H34" s="34"/>
    </row>
    <row r="35" spans="1:8" x14ac:dyDescent="0.25">
      <c r="A35" s="38"/>
      <c r="B35" s="47"/>
      <c r="C35" s="47"/>
      <c r="D35" s="14" t="s">
        <v>15</v>
      </c>
      <c r="E35" s="15" t="s">
        <v>16</v>
      </c>
      <c r="F35" s="17">
        <f>3823400*0.38/116</f>
        <v>12524.931034482759</v>
      </c>
      <c r="G35"/>
      <c r="H35" s="35"/>
    </row>
    <row r="36" spans="1:8" x14ac:dyDescent="0.25">
      <c r="A36" s="38"/>
      <c r="B36" s="47"/>
      <c r="C36" s="47"/>
      <c r="D36" s="16" t="s">
        <v>17</v>
      </c>
      <c r="E36" s="15" t="s">
        <v>16</v>
      </c>
      <c r="F36" s="17">
        <f>F35*30.2%</f>
        <v>3782.5291724137933</v>
      </c>
      <c r="G36"/>
      <c r="H36" s="34"/>
    </row>
    <row r="37" spans="1:8" x14ac:dyDescent="0.25">
      <c r="A37" s="38"/>
      <c r="B37" s="47"/>
      <c r="C37" s="47"/>
      <c r="D37" s="41" t="s">
        <v>46</v>
      </c>
      <c r="E37" s="41"/>
      <c r="F37" s="41"/>
      <c r="G37"/>
      <c r="H37" s="34"/>
    </row>
    <row r="38" spans="1:8" x14ac:dyDescent="0.25">
      <c r="A38" s="38"/>
      <c r="B38" s="47"/>
      <c r="C38" s="47"/>
      <c r="D38" s="28" t="s">
        <v>47</v>
      </c>
      <c r="E38" s="30" t="s">
        <v>16</v>
      </c>
      <c r="F38" s="31">
        <f>0.62*10000/116</f>
        <v>53.448275862068968</v>
      </c>
      <c r="G38"/>
    </row>
    <row r="39" spans="1:8" x14ac:dyDescent="0.25">
      <c r="A39" s="38"/>
      <c r="B39" s="47"/>
      <c r="C39" s="47"/>
      <c r="D39" s="28" t="s">
        <v>48</v>
      </c>
      <c r="E39" s="30" t="s">
        <v>16</v>
      </c>
      <c r="F39" s="31">
        <f>0.62*8000/116</f>
        <v>42.758620689655174</v>
      </c>
      <c r="G39"/>
    </row>
    <row r="40" spans="1:8" ht="26.25" x14ac:dyDescent="0.25">
      <c r="A40" s="38"/>
      <c r="B40" s="47"/>
      <c r="C40" s="47"/>
      <c r="D40" s="28" t="s">
        <v>49</v>
      </c>
      <c r="E40" s="30" t="s">
        <v>16</v>
      </c>
      <c r="F40" s="31" t="s">
        <v>32</v>
      </c>
      <c r="G40"/>
    </row>
    <row r="41" spans="1:8" ht="39" x14ac:dyDescent="0.25">
      <c r="A41" s="38"/>
      <c r="B41" s="47"/>
      <c r="C41" s="47"/>
      <c r="D41" s="28" t="s">
        <v>50</v>
      </c>
      <c r="E41" s="30" t="s">
        <v>16</v>
      </c>
      <c r="F41" s="31" t="s">
        <v>32</v>
      </c>
      <c r="G41"/>
    </row>
    <row r="42" spans="1:8" x14ac:dyDescent="0.25">
      <c r="A42" s="38"/>
      <c r="B42" s="47"/>
      <c r="C42" s="47"/>
      <c r="D42" s="28" t="s">
        <v>51</v>
      </c>
      <c r="E42" s="30" t="s">
        <v>52</v>
      </c>
      <c r="F42" s="17" t="s">
        <v>32</v>
      </c>
      <c r="G42"/>
    </row>
    <row r="43" spans="1:8" ht="26.25" x14ac:dyDescent="0.25">
      <c r="A43" s="38"/>
      <c r="B43" s="47"/>
      <c r="C43" s="47"/>
      <c r="D43" s="28" t="s">
        <v>53</v>
      </c>
      <c r="E43" s="12" t="s">
        <v>16</v>
      </c>
      <c r="F43" s="31" t="s">
        <v>32</v>
      </c>
      <c r="G43"/>
    </row>
    <row r="44" spans="1:8" x14ac:dyDescent="0.25">
      <c r="A44" s="38"/>
      <c r="B44" s="47"/>
      <c r="C44" s="47"/>
      <c r="D44" s="25" t="s">
        <v>35</v>
      </c>
      <c r="E44" s="12" t="s">
        <v>16</v>
      </c>
      <c r="F44" s="31">
        <f>35800*0.62/116</f>
        <v>191.34482758620689</v>
      </c>
      <c r="G44"/>
    </row>
    <row r="45" spans="1:8" x14ac:dyDescent="0.25">
      <c r="A45" s="39"/>
      <c r="B45" s="48"/>
      <c r="C45" s="48"/>
      <c r="D45" s="32" t="s">
        <v>54</v>
      </c>
      <c r="E45" s="12" t="s">
        <v>16</v>
      </c>
      <c r="F45" s="31">
        <f>0.62*890000/116</f>
        <v>4756.8965517241377</v>
      </c>
      <c r="G45"/>
    </row>
    <row r="46" spans="1:8" ht="15" customHeight="1" x14ac:dyDescent="0.25">
      <c r="A46" s="42" t="s">
        <v>55</v>
      </c>
      <c r="B46" s="40" t="s">
        <v>56</v>
      </c>
      <c r="C46" s="40" t="s">
        <v>10</v>
      </c>
      <c r="D46" s="41" t="s">
        <v>11</v>
      </c>
      <c r="E46" s="41"/>
      <c r="F46" s="41"/>
    </row>
    <row r="47" spans="1:8" x14ac:dyDescent="0.25">
      <c r="A47" s="42"/>
      <c r="B47" s="40"/>
      <c r="C47" s="40"/>
      <c r="D47" s="41" t="s">
        <v>12</v>
      </c>
      <c r="E47" s="41"/>
      <c r="F47" s="41"/>
    </row>
    <row r="48" spans="1:8" x14ac:dyDescent="0.25">
      <c r="A48" s="42"/>
      <c r="B48" s="40"/>
      <c r="C48" s="40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2"/>
      <c r="B49" s="40"/>
      <c r="C49" s="40"/>
      <c r="D49" s="14" t="s">
        <v>15</v>
      </c>
      <c r="E49" s="15" t="s">
        <v>16</v>
      </c>
      <c r="F49" s="13">
        <f>11419803.3*0.36/108</f>
        <v>38066.010999999999</v>
      </c>
      <c r="H49" s="6"/>
    </row>
    <row r="50" spans="1:9" x14ac:dyDescent="0.25">
      <c r="A50" s="42"/>
      <c r="B50" s="40"/>
      <c r="C50" s="40"/>
      <c r="D50" s="16" t="s">
        <v>17</v>
      </c>
      <c r="E50" s="15" t="s">
        <v>16</v>
      </c>
      <c r="F50" s="17">
        <f>F49*30.2%</f>
        <v>11495.935321999999</v>
      </c>
    </row>
    <row r="51" spans="1:9" ht="15" customHeight="1" x14ac:dyDescent="0.25">
      <c r="A51" s="42"/>
      <c r="B51" s="40"/>
      <c r="C51" s="40"/>
      <c r="D51" s="41" t="s">
        <v>18</v>
      </c>
      <c r="E51" s="41"/>
      <c r="F51" s="41"/>
      <c r="H51" s="6"/>
    </row>
    <row r="52" spans="1:9" x14ac:dyDescent="0.25">
      <c r="A52" s="42"/>
      <c r="B52" s="40"/>
      <c r="C52" s="40"/>
      <c r="D52" s="41" t="s">
        <v>19</v>
      </c>
      <c r="E52" s="41"/>
      <c r="F52" s="41"/>
      <c r="H52" s="6"/>
      <c r="I52" s="6"/>
    </row>
    <row r="53" spans="1:9" x14ac:dyDescent="0.25">
      <c r="A53" s="42"/>
      <c r="B53" s="40"/>
      <c r="C53" s="40"/>
      <c r="D53" s="18" t="s">
        <v>20</v>
      </c>
      <c r="E53" s="19" t="s">
        <v>21</v>
      </c>
      <c r="F53" s="20">
        <f>265200*0.36/108</f>
        <v>884</v>
      </c>
      <c r="H53" s="6"/>
    </row>
    <row r="54" spans="1:9" x14ac:dyDescent="0.25">
      <c r="A54" s="42"/>
      <c r="B54" s="40"/>
      <c r="C54" s="40"/>
      <c r="D54" s="18" t="s">
        <v>22</v>
      </c>
      <c r="E54" s="19" t="s">
        <v>23</v>
      </c>
      <c r="F54" s="20">
        <f>1221000*0.36/108</f>
        <v>4070</v>
      </c>
      <c r="H54" s="6"/>
    </row>
    <row r="55" spans="1:9" ht="15.75" x14ac:dyDescent="0.25">
      <c r="A55" s="42"/>
      <c r="B55" s="40"/>
      <c r="C55" s="40"/>
      <c r="D55" s="18" t="s">
        <v>24</v>
      </c>
      <c r="E55" s="19" t="s">
        <v>25</v>
      </c>
      <c r="F55" s="20">
        <f>148200*0.36/108</f>
        <v>494</v>
      </c>
    </row>
    <row r="56" spans="1:9" x14ac:dyDescent="0.25">
      <c r="A56" s="42"/>
      <c r="B56" s="40"/>
      <c r="C56" s="40"/>
      <c r="D56" s="18" t="s">
        <v>60</v>
      </c>
      <c r="E56" s="19" t="s">
        <v>28</v>
      </c>
      <c r="F56" s="20">
        <f>293150*0.36/108</f>
        <v>977.16666666666663</v>
      </c>
    </row>
    <row r="57" spans="1:9" ht="22.5" customHeight="1" x14ac:dyDescent="0.25">
      <c r="A57" s="42"/>
      <c r="B57" s="40"/>
      <c r="C57" s="40"/>
      <c r="D57" s="41" t="s">
        <v>26</v>
      </c>
      <c r="E57" s="41"/>
      <c r="F57" s="41"/>
    </row>
    <row r="58" spans="1:9" x14ac:dyDescent="0.25">
      <c r="A58" s="42"/>
      <c r="B58" s="40"/>
      <c r="C58" s="40"/>
      <c r="D58" s="22" t="s">
        <v>27</v>
      </c>
      <c r="E58" s="23" t="s">
        <v>28</v>
      </c>
      <c r="F58" s="24" t="s">
        <v>32</v>
      </c>
    </row>
    <row r="59" spans="1:9" x14ac:dyDescent="0.25">
      <c r="A59" s="42"/>
      <c r="B59" s="40"/>
      <c r="C59" s="40"/>
      <c r="D59" s="22" t="s">
        <v>29</v>
      </c>
      <c r="E59" s="23" t="s">
        <v>28</v>
      </c>
      <c r="F59" s="24" t="s">
        <v>32</v>
      </c>
    </row>
    <row r="60" spans="1:9" x14ac:dyDescent="0.25">
      <c r="A60" s="42"/>
      <c r="B60" s="40"/>
      <c r="C60" s="40"/>
      <c r="D60" s="25" t="s">
        <v>30</v>
      </c>
      <c r="E60" s="7" t="s">
        <v>31</v>
      </c>
      <c r="F60" s="8" t="s">
        <v>32</v>
      </c>
      <c r="H60" s="6"/>
    </row>
    <row r="61" spans="1:9" x14ac:dyDescent="0.25">
      <c r="A61" s="42"/>
      <c r="B61" s="40"/>
      <c r="C61" s="40"/>
      <c r="D61" s="25" t="s">
        <v>33</v>
      </c>
      <c r="E61" s="23" t="s">
        <v>28</v>
      </c>
      <c r="F61" s="13" t="s">
        <v>32</v>
      </c>
    </row>
    <row r="62" spans="1:9" ht="39" x14ac:dyDescent="0.25">
      <c r="A62" s="42"/>
      <c r="B62" s="40"/>
      <c r="C62" s="40"/>
      <c r="D62" s="26" t="s">
        <v>34</v>
      </c>
      <c r="E62" s="23" t="s">
        <v>28</v>
      </c>
      <c r="F62" s="13" t="s">
        <v>32</v>
      </c>
      <c r="H62" s="6"/>
    </row>
    <row r="63" spans="1:9" x14ac:dyDescent="0.25">
      <c r="A63" s="42"/>
      <c r="B63" s="40"/>
      <c r="C63" s="40"/>
      <c r="D63" s="25" t="s">
        <v>35</v>
      </c>
      <c r="E63" s="23" t="s">
        <v>28</v>
      </c>
      <c r="F63" s="13">
        <f>88992*0.38/108</f>
        <v>313.12</v>
      </c>
      <c r="H63" s="6"/>
    </row>
    <row r="64" spans="1:9" x14ac:dyDescent="0.25">
      <c r="A64" s="42"/>
      <c r="B64" s="40"/>
      <c r="C64" s="40"/>
      <c r="D64" s="25" t="s">
        <v>36</v>
      </c>
      <c r="E64" s="23" t="s">
        <v>28</v>
      </c>
      <c r="F64" s="13" t="s">
        <v>32</v>
      </c>
    </row>
    <row r="65" spans="1:8" ht="26.25" x14ac:dyDescent="0.25">
      <c r="A65" s="42"/>
      <c r="B65" s="40"/>
      <c r="C65" s="40"/>
      <c r="D65" s="26" t="s">
        <v>37</v>
      </c>
      <c r="E65" s="23" t="s">
        <v>28</v>
      </c>
      <c r="F65" s="13" t="s">
        <v>32</v>
      </c>
      <c r="H65" s="6"/>
    </row>
    <row r="66" spans="1:8" ht="27.75" customHeight="1" x14ac:dyDescent="0.25">
      <c r="A66" s="42"/>
      <c r="B66" s="40"/>
      <c r="C66" s="40"/>
      <c r="D66" s="41" t="s">
        <v>38</v>
      </c>
      <c r="E66" s="41"/>
      <c r="F66" s="41"/>
    </row>
    <row r="67" spans="1:8" x14ac:dyDescent="0.25">
      <c r="A67" s="42"/>
      <c r="B67" s="40"/>
      <c r="C67" s="40"/>
      <c r="D67" s="25" t="s">
        <v>39</v>
      </c>
      <c r="E67" s="27" t="s">
        <v>40</v>
      </c>
      <c r="F67" s="8">
        <v>3</v>
      </c>
    </row>
    <row r="68" spans="1:8" x14ac:dyDescent="0.25">
      <c r="A68" s="42"/>
      <c r="B68" s="40"/>
      <c r="C68" s="40"/>
      <c r="D68" s="41" t="s">
        <v>41</v>
      </c>
      <c r="E68" s="41"/>
      <c r="F68" s="41"/>
    </row>
    <row r="69" spans="1:8" x14ac:dyDescent="0.25">
      <c r="A69" s="42"/>
      <c r="B69" s="40"/>
      <c r="C69" s="40"/>
      <c r="D69" s="28" t="s">
        <v>42</v>
      </c>
      <c r="E69" s="29" t="s">
        <v>43</v>
      </c>
      <c r="F69" s="8">
        <v>2</v>
      </c>
    </row>
    <row r="70" spans="1:8" ht="23.25" customHeight="1" x14ac:dyDescent="0.25">
      <c r="A70" s="42"/>
      <c r="B70" s="40"/>
      <c r="C70" s="40"/>
      <c r="D70" s="41" t="s">
        <v>44</v>
      </c>
      <c r="E70" s="41"/>
      <c r="F70" s="41"/>
    </row>
    <row r="71" spans="1:8" ht="26.25" x14ac:dyDescent="0.25">
      <c r="A71" s="42"/>
      <c r="B71" s="40"/>
      <c r="C71" s="40"/>
      <c r="D71" s="11" t="s">
        <v>45</v>
      </c>
      <c r="E71" s="23" t="s">
        <v>14</v>
      </c>
      <c r="F71" s="8">
        <f>10.75</f>
        <v>10.75</v>
      </c>
      <c r="H71" s="6"/>
    </row>
    <row r="72" spans="1:8" x14ac:dyDescent="0.25">
      <c r="A72" s="42"/>
      <c r="B72" s="40"/>
      <c r="C72" s="40"/>
      <c r="D72" s="14" t="s">
        <v>15</v>
      </c>
      <c r="E72" s="15" t="s">
        <v>16</v>
      </c>
      <c r="F72" s="17">
        <f>3823400*0.36/108</f>
        <v>12744.666666666666</v>
      </c>
    </row>
    <row r="73" spans="1:8" x14ac:dyDescent="0.25">
      <c r="A73" s="42"/>
      <c r="B73" s="40"/>
      <c r="C73" s="40"/>
      <c r="D73" s="16" t="s">
        <v>17</v>
      </c>
      <c r="E73" s="15" t="s">
        <v>16</v>
      </c>
      <c r="F73" s="17">
        <f>F72*30.2%</f>
        <v>3848.8893333333331</v>
      </c>
    </row>
    <row r="74" spans="1:8" x14ac:dyDescent="0.25">
      <c r="A74" s="42"/>
      <c r="B74" s="40"/>
      <c r="C74" s="40"/>
      <c r="D74" s="41" t="s">
        <v>46</v>
      </c>
      <c r="E74" s="41"/>
      <c r="F74" s="41"/>
    </row>
    <row r="75" spans="1:8" x14ac:dyDescent="0.25">
      <c r="A75" s="42"/>
      <c r="B75" s="40"/>
      <c r="C75" s="40"/>
      <c r="D75" s="28" t="s">
        <v>47</v>
      </c>
      <c r="E75" s="30" t="s">
        <v>16</v>
      </c>
      <c r="F75" s="31" t="s">
        <v>32</v>
      </c>
    </row>
    <row r="76" spans="1:8" x14ac:dyDescent="0.25">
      <c r="A76" s="42"/>
      <c r="B76" s="40"/>
      <c r="C76" s="40"/>
      <c r="D76" s="28" t="s">
        <v>48</v>
      </c>
      <c r="E76" s="30" t="s">
        <v>16</v>
      </c>
      <c r="F76" s="31" t="s">
        <v>32</v>
      </c>
    </row>
    <row r="77" spans="1:8" ht="26.25" x14ac:dyDescent="0.25">
      <c r="A77" s="42"/>
      <c r="B77" s="40"/>
      <c r="C77" s="40"/>
      <c r="D77" s="28" t="s">
        <v>49</v>
      </c>
      <c r="E77" s="30" t="s">
        <v>16</v>
      </c>
      <c r="F77" s="31" t="s">
        <v>32</v>
      </c>
    </row>
    <row r="78" spans="1:8" ht="39" x14ac:dyDescent="0.25">
      <c r="A78" s="42"/>
      <c r="B78" s="40"/>
      <c r="C78" s="40"/>
      <c r="D78" s="28" t="s">
        <v>50</v>
      </c>
      <c r="E78" s="30" t="s">
        <v>16</v>
      </c>
      <c r="F78" s="31" t="s">
        <v>32</v>
      </c>
    </row>
    <row r="79" spans="1:8" x14ac:dyDescent="0.25">
      <c r="A79" s="42"/>
      <c r="B79" s="40"/>
      <c r="C79" s="40"/>
      <c r="D79" s="28" t="s">
        <v>51</v>
      </c>
      <c r="E79" s="30" t="s">
        <v>52</v>
      </c>
      <c r="F79" s="17" t="s">
        <v>32</v>
      </c>
    </row>
    <row r="80" spans="1:8" ht="26.25" x14ac:dyDescent="0.25">
      <c r="A80" s="42"/>
      <c r="B80" s="40"/>
      <c r="C80" s="40"/>
      <c r="D80" s="28" t="s">
        <v>53</v>
      </c>
      <c r="E80" s="12" t="s">
        <v>16</v>
      </c>
      <c r="F80" s="31" t="s">
        <v>32</v>
      </c>
    </row>
    <row r="81" spans="1:9" x14ac:dyDescent="0.25">
      <c r="A81" s="42"/>
      <c r="B81" s="40"/>
      <c r="C81" s="40"/>
      <c r="D81" s="25" t="s">
        <v>35</v>
      </c>
      <c r="E81" s="12" t="s">
        <v>16</v>
      </c>
      <c r="F81" s="31">
        <f>35800*0.38/108</f>
        <v>125.96296296296296</v>
      </c>
    </row>
    <row r="82" spans="1:9" x14ac:dyDescent="0.25">
      <c r="A82" s="42"/>
      <c r="B82" s="40"/>
      <c r="C82" s="40"/>
      <c r="D82" s="28" t="s">
        <v>54</v>
      </c>
      <c r="E82" s="12" t="s">
        <v>16</v>
      </c>
      <c r="F82" s="31">
        <f>890000*0.38/108</f>
        <v>3131.4814814814813</v>
      </c>
    </row>
    <row r="83" spans="1:9" ht="15" customHeight="1" x14ac:dyDescent="0.25">
      <c r="A83" s="37" t="s">
        <v>58</v>
      </c>
      <c r="B83" s="40" t="s">
        <v>57</v>
      </c>
      <c r="C83" s="40" t="s">
        <v>10</v>
      </c>
      <c r="D83" s="41" t="s">
        <v>11</v>
      </c>
      <c r="E83" s="41"/>
      <c r="F83" s="41"/>
    </row>
    <row r="84" spans="1:9" x14ac:dyDescent="0.25">
      <c r="A84" s="38"/>
      <c r="B84" s="40"/>
      <c r="C84" s="40"/>
      <c r="D84" s="41" t="s">
        <v>12</v>
      </c>
      <c r="E84" s="41"/>
      <c r="F84" s="41"/>
    </row>
    <row r="85" spans="1:9" x14ac:dyDescent="0.25">
      <c r="A85" s="38"/>
      <c r="B85" s="40"/>
      <c r="C85" s="40"/>
      <c r="D85" s="11" t="s">
        <v>13</v>
      </c>
      <c r="E85" s="12" t="s">
        <v>14</v>
      </c>
      <c r="F85" s="13">
        <f>16.7</f>
        <v>16.7</v>
      </c>
      <c r="I85" s="6"/>
    </row>
    <row r="86" spans="1:9" x14ac:dyDescent="0.25">
      <c r="A86" s="38"/>
      <c r="B86" s="40"/>
      <c r="C86" s="40"/>
      <c r="D86" s="14" t="s">
        <v>15</v>
      </c>
      <c r="E86" s="15" t="s">
        <v>16</v>
      </c>
      <c r="F86" s="13">
        <f>11419803.3*0.26/80</f>
        <v>37114.360725000006</v>
      </c>
      <c r="H86" s="6"/>
    </row>
    <row r="87" spans="1:9" x14ac:dyDescent="0.25">
      <c r="A87" s="38"/>
      <c r="B87" s="40"/>
      <c r="C87" s="40"/>
      <c r="D87" s="16" t="s">
        <v>17</v>
      </c>
      <c r="E87" s="15" t="s">
        <v>16</v>
      </c>
      <c r="F87" s="17">
        <f>F86*30.2%</f>
        <v>11208.536938950001</v>
      </c>
      <c r="H87" s="6"/>
      <c r="I87" s="6"/>
    </row>
    <row r="88" spans="1:9" ht="15" customHeight="1" x14ac:dyDescent="0.25">
      <c r="A88" s="38"/>
      <c r="B88" s="40"/>
      <c r="C88" s="40"/>
      <c r="D88" s="41" t="s">
        <v>18</v>
      </c>
      <c r="E88" s="41"/>
      <c r="F88" s="41"/>
      <c r="I88" s="6"/>
    </row>
    <row r="89" spans="1:9" x14ac:dyDescent="0.25">
      <c r="A89" s="38"/>
      <c r="B89" s="40"/>
      <c r="C89" s="40"/>
      <c r="D89" s="41" t="s">
        <v>19</v>
      </c>
      <c r="E89" s="41"/>
      <c r="F89" s="41"/>
    </row>
    <row r="90" spans="1:9" x14ac:dyDescent="0.25">
      <c r="A90" s="38"/>
      <c r="B90" s="40"/>
      <c r="C90" s="40"/>
      <c r="D90" s="18" t="s">
        <v>20</v>
      </c>
      <c r="E90" s="19" t="s">
        <v>21</v>
      </c>
      <c r="F90" s="20">
        <f>265200*0.26/80</f>
        <v>861.9</v>
      </c>
      <c r="H90" s="6"/>
    </row>
    <row r="91" spans="1:9" x14ac:dyDescent="0.25">
      <c r="A91" s="38"/>
      <c r="B91" s="40"/>
      <c r="C91" s="40"/>
      <c r="D91" s="18" t="s">
        <v>22</v>
      </c>
      <c r="E91" s="19" t="s">
        <v>23</v>
      </c>
      <c r="F91" s="20">
        <f>1221000*0.26/80</f>
        <v>3968.25</v>
      </c>
      <c r="H91" s="6"/>
    </row>
    <row r="92" spans="1:9" ht="15.75" x14ac:dyDescent="0.25">
      <c r="A92" s="38"/>
      <c r="B92" s="40"/>
      <c r="C92" s="40"/>
      <c r="D92" s="18" t="s">
        <v>24</v>
      </c>
      <c r="E92" s="19" t="s">
        <v>25</v>
      </c>
      <c r="F92" s="20">
        <f>148200*0.26/80</f>
        <v>481.65</v>
      </c>
      <c r="H92" s="6"/>
    </row>
    <row r="93" spans="1:9" x14ac:dyDescent="0.25">
      <c r="A93" s="38"/>
      <c r="B93" s="40"/>
      <c r="C93" s="40"/>
      <c r="D93" s="18" t="s">
        <v>60</v>
      </c>
      <c r="E93" s="19" t="s">
        <v>28</v>
      </c>
      <c r="F93" s="20">
        <f>293150*0.26/80</f>
        <v>952.73749999999995</v>
      </c>
    </row>
    <row r="94" spans="1:9" ht="22.5" customHeight="1" thickBot="1" x14ac:dyDescent="0.3">
      <c r="A94" s="38"/>
      <c r="B94" s="40"/>
      <c r="C94" s="40"/>
      <c r="D94" s="41" t="s">
        <v>26</v>
      </c>
      <c r="E94" s="41"/>
      <c r="F94" s="41"/>
    </row>
    <row r="95" spans="1:9" ht="15.75" thickBot="1" x14ac:dyDescent="0.3">
      <c r="A95" s="38"/>
      <c r="B95" s="40"/>
      <c r="C95" s="40"/>
      <c r="D95" s="22" t="s">
        <v>27</v>
      </c>
      <c r="E95" s="23" t="s">
        <v>28</v>
      </c>
      <c r="F95" s="24" t="s">
        <v>32</v>
      </c>
      <c r="H95" s="36"/>
    </row>
    <row r="96" spans="1:9" x14ac:dyDescent="0.25">
      <c r="A96" s="38"/>
      <c r="B96" s="40"/>
      <c r="C96" s="40"/>
      <c r="D96" s="22" t="s">
        <v>29</v>
      </c>
      <c r="E96" s="23" t="s">
        <v>28</v>
      </c>
      <c r="F96" s="24" t="s">
        <v>32</v>
      </c>
    </row>
    <row r="97" spans="1:8" x14ac:dyDescent="0.25">
      <c r="A97" s="38"/>
      <c r="B97" s="40"/>
      <c r="C97" s="40"/>
      <c r="D97" s="25" t="s">
        <v>30</v>
      </c>
      <c r="E97" s="7" t="s">
        <v>31</v>
      </c>
      <c r="F97" s="8" t="s">
        <v>32</v>
      </c>
    </row>
    <row r="98" spans="1:8" x14ac:dyDescent="0.25">
      <c r="A98" s="38"/>
      <c r="B98" s="40"/>
      <c r="C98" s="40"/>
      <c r="D98" s="25" t="s">
        <v>33</v>
      </c>
      <c r="E98" s="23" t="s">
        <v>28</v>
      </c>
      <c r="F98" s="13" t="s">
        <v>32</v>
      </c>
    </row>
    <row r="99" spans="1:8" ht="39" x14ac:dyDescent="0.25">
      <c r="A99" s="38"/>
      <c r="B99" s="40"/>
      <c r="C99" s="40"/>
      <c r="D99" s="26" t="s">
        <v>34</v>
      </c>
      <c r="E99" s="23" t="s">
        <v>28</v>
      </c>
      <c r="F99" s="13" t="s">
        <v>32</v>
      </c>
    </row>
    <row r="100" spans="1:8" x14ac:dyDescent="0.25">
      <c r="A100" s="38"/>
      <c r="B100" s="40"/>
      <c r="C100" s="40"/>
      <c r="D100" s="25" t="s">
        <v>35</v>
      </c>
      <c r="E100" s="23" t="s">
        <v>28</v>
      </c>
      <c r="F100" s="13">
        <f>88992*0.1/80</f>
        <v>111.24000000000001</v>
      </c>
    </row>
    <row r="101" spans="1:8" x14ac:dyDescent="0.25">
      <c r="A101" s="38"/>
      <c r="B101" s="40"/>
      <c r="C101" s="40"/>
      <c r="D101" s="25" t="s">
        <v>36</v>
      </c>
      <c r="E101" s="23" t="s">
        <v>28</v>
      </c>
      <c r="F101" s="13" t="s">
        <v>32</v>
      </c>
    </row>
    <row r="102" spans="1:8" ht="26.25" x14ac:dyDescent="0.25">
      <c r="A102" s="38"/>
      <c r="B102" s="40"/>
      <c r="C102" s="40"/>
      <c r="D102" s="26" t="s">
        <v>37</v>
      </c>
      <c r="E102" s="23" t="s">
        <v>28</v>
      </c>
      <c r="F102" s="13" t="s">
        <v>32</v>
      </c>
      <c r="H102" s="6"/>
    </row>
    <row r="103" spans="1:8" ht="28.5" customHeight="1" x14ac:dyDescent="0.25">
      <c r="A103" s="38"/>
      <c r="B103" s="40"/>
      <c r="C103" s="40"/>
      <c r="D103" s="41" t="s">
        <v>38</v>
      </c>
      <c r="E103" s="41"/>
      <c r="F103" s="41"/>
      <c r="H103" s="6"/>
    </row>
    <row r="104" spans="1:8" x14ac:dyDescent="0.25">
      <c r="A104" s="38"/>
      <c r="B104" s="40"/>
      <c r="C104" s="40"/>
      <c r="D104" s="25" t="s">
        <v>39</v>
      </c>
      <c r="E104" s="27" t="s">
        <v>40</v>
      </c>
      <c r="F104" s="8" t="s">
        <v>32</v>
      </c>
    </row>
    <row r="105" spans="1:8" x14ac:dyDescent="0.25">
      <c r="A105" s="38"/>
      <c r="B105" s="40"/>
      <c r="C105" s="40"/>
      <c r="D105" s="41" t="s">
        <v>41</v>
      </c>
      <c r="E105" s="41"/>
      <c r="F105" s="41"/>
    </row>
    <row r="106" spans="1:8" x14ac:dyDescent="0.25">
      <c r="A106" s="38"/>
      <c r="B106" s="40"/>
      <c r="C106" s="40"/>
      <c r="D106" s="28" t="s">
        <v>42</v>
      </c>
      <c r="E106" s="29" t="s">
        <v>43</v>
      </c>
      <c r="F106" s="8" t="s">
        <v>32</v>
      </c>
    </row>
    <row r="107" spans="1:8" ht="24" customHeight="1" x14ac:dyDescent="0.25">
      <c r="A107" s="38"/>
      <c r="B107" s="40"/>
      <c r="C107" s="40"/>
      <c r="D107" s="41" t="s">
        <v>44</v>
      </c>
      <c r="E107" s="41"/>
      <c r="F107" s="41"/>
    </row>
    <row r="108" spans="1:8" ht="26.25" x14ac:dyDescent="0.25">
      <c r="A108" s="38"/>
      <c r="B108" s="40"/>
      <c r="C108" s="40"/>
      <c r="D108" s="11" t="s">
        <v>45</v>
      </c>
      <c r="E108" s="23" t="s">
        <v>14</v>
      </c>
      <c r="F108" s="8">
        <v>10.75</v>
      </c>
      <c r="H108" s="6"/>
    </row>
    <row r="109" spans="1:8" x14ac:dyDescent="0.25">
      <c r="A109" s="38"/>
      <c r="B109" s="40"/>
      <c r="C109" s="40"/>
      <c r="D109" s="14" t="s">
        <v>15</v>
      </c>
      <c r="E109" s="15" t="s">
        <v>16</v>
      </c>
      <c r="F109" s="17">
        <f>3823400*0.26/80</f>
        <v>12426.05</v>
      </c>
    </row>
    <row r="110" spans="1:8" x14ac:dyDescent="0.25">
      <c r="A110" s="38"/>
      <c r="B110" s="40"/>
      <c r="C110" s="40"/>
      <c r="D110" s="16" t="s">
        <v>17</v>
      </c>
      <c r="E110" s="15" t="s">
        <v>16</v>
      </c>
      <c r="F110" s="17">
        <f>F109*30.2%</f>
        <v>3752.6670999999997</v>
      </c>
    </row>
    <row r="111" spans="1:8" x14ac:dyDescent="0.25">
      <c r="A111" s="38"/>
      <c r="B111" s="40"/>
      <c r="C111" s="40"/>
      <c r="D111" s="41" t="s">
        <v>46</v>
      </c>
      <c r="E111" s="41"/>
      <c r="F111" s="41"/>
    </row>
    <row r="112" spans="1:8" x14ac:dyDescent="0.25">
      <c r="A112" s="38"/>
      <c r="B112" s="40"/>
      <c r="C112" s="40"/>
      <c r="D112" s="28" t="s">
        <v>47</v>
      </c>
      <c r="E112" s="30" t="s">
        <v>16</v>
      </c>
      <c r="F112" s="31" t="s">
        <v>32</v>
      </c>
    </row>
    <row r="113" spans="1:6" x14ac:dyDescent="0.25">
      <c r="A113" s="38"/>
      <c r="B113" s="40"/>
      <c r="C113" s="40"/>
      <c r="D113" s="28" t="s">
        <v>48</v>
      </c>
      <c r="E113" s="30" t="s">
        <v>16</v>
      </c>
      <c r="F113" s="31" t="s">
        <v>32</v>
      </c>
    </row>
    <row r="114" spans="1:6" ht="26.25" x14ac:dyDescent="0.25">
      <c r="A114" s="38"/>
      <c r="B114" s="40"/>
      <c r="C114" s="40"/>
      <c r="D114" s="28" t="s">
        <v>49</v>
      </c>
      <c r="E114" s="30" t="s">
        <v>16</v>
      </c>
      <c r="F114" s="31" t="s">
        <v>32</v>
      </c>
    </row>
    <row r="115" spans="1:6" ht="39" x14ac:dyDescent="0.25">
      <c r="A115" s="38"/>
      <c r="B115" s="40"/>
      <c r="C115" s="40"/>
      <c r="D115" s="28" t="s">
        <v>50</v>
      </c>
      <c r="E115" s="30" t="s">
        <v>16</v>
      </c>
      <c r="F115" s="31" t="s">
        <v>32</v>
      </c>
    </row>
    <row r="116" spans="1:6" x14ac:dyDescent="0.25">
      <c r="A116" s="38"/>
      <c r="B116" s="40"/>
      <c r="C116" s="40"/>
      <c r="D116" s="28" t="s">
        <v>51</v>
      </c>
      <c r="E116" s="30" t="s">
        <v>52</v>
      </c>
      <c r="F116" s="17" t="s">
        <v>32</v>
      </c>
    </row>
    <row r="117" spans="1:6" ht="26.25" x14ac:dyDescent="0.25">
      <c r="A117" s="38"/>
      <c r="B117" s="40"/>
      <c r="C117" s="40"/>
      <c r="D117" s="28" t="s">
        <v>53</v>
      </c>
      <c r="E117" s="12" t="s">
        <v>16</v>
      </c>
      <c r="F117" s="31" t="s">
        <v>32</v>
      </c>
    </row>
    <row r="118" spans="1:6" x14ac:dyDescent="0.25">
      <c r="A118" s="38"/>
      <c r="B118" s="40"/>
      <c r="C118" s="40"/>
      <c r="D118" s="25" t="s">
        <v>35</v>
      </c>
      <c r="E118" s="12" t="s">
        <v>16</v>
      </c>
      <c r="F118" s="31">
        <f>35800*0.1/80</f>
        <v>44.75</v>
      </c>
    </row>
    <row r="119" spans="1:6" x14ac:dyDescent="0.25">
      <c r="A119" s="39"/>
      <c r="B119" s="40"/>
      <c r="C119" s="40"/>
      <c r="D119" s="28" t="s">
        <v>54</v>
      </c>
      <c r="E119" s="12" t="s">
        <v>16</v>
      </c>
      <c r="F119" s="31">
        <f>890000*0.1/80</f>
        <v>1112.5</v>
      </c>
    </row>
  </sheetData>
  <mergeCells count="40"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красносопкинский дс 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2020-03-19T04:17:49Z</cp:lastPrinted>
  <dcterms:created xsi:type="dcterms:W3CDTF">2020-03-19T02:35:29Z</dcterms:created>
  <dcterms:modified xsi:type="dcterms:W3CDTF">2024-02-27T05:33:17Z</dcterms:modified>
</cp:coreProperties>
</file>